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3\Cost Report Sample ABC Residential 2023\"/>
    </mc:Choice>
  </mc:AlternateContent>
  <xr:revisionPtr revIDLastSave="0" documentId="13_ncr:1_{B88BA69D-7D3E-447E-9009-18AACFD7DFA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History'!$A$1:$AL$49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4" l="1"/>
  <c r="R2" i="9"/>
  <c r="Q2" i="9"/>
  <c r="J5" i="14" l="1"/>
  <c r="K5" i="14"/>
  <c r="J6" i="14"/>
  <c r="AD6" i="14" s="1"/>
  <c r="K6" i="14"/>
  <c r="J7" i="14"/>
  <c r="Z7" i="14" s="1"/>
  <c r="K7" i="14"/>
  <c r="J8" i="14"/>
  <c r="AE8" i="14" s="1"/>
  <c r="K8" i="14"/>
  <c r="J9" i="14"/>
  <c r="Z9" i="14" s="1"/>
  <c r="K9" i="14"/>
  <c r="J10" i="14"/>
  <c r="Z10" i="14" s="1"/>
  <c r="K10" i="14"/>
  <c r="J11" i="14"/>
  <c r="Y11" i="14" s="1"/>
  <c r="K11" i="14"/>
  <c r="J12" i="14"/>
  <c r="AD12" i="14" s="1"/>
  <c r="K12" i="14"/>
  <c r="J13" i="14"/>
  <c r="AA13" i="14" s="1"/>
  <c r="K13" i="14"/>
  <c r="J14" i="14"/>
  <c r="AG14" i="14" s="1"/>
  <c r="K14" i="14"/>
  <c r="J15" i="14"/>
  <c r="AF15" i="14" s="1"/>
  <c r="K15" i="14"/>
  <c r="J16" i="14"/>
  <c r="AA16" i="14" s="1"/>
  <c r="K16" i="14"/>
  <c r="J17" i="14"/>
  <c r="AF17" i="14" s="1"/>
  <c r="K17" i="14"/>
  <c r="J18" i="14"/>
  <c r="AF18" i="14" s="1"/>
  <c r="K18" i="14"/>
  <c r="J19" i="14"/>
  <c r="Z19" i="14" s="1"/>
  <c r="K19" i="14"/>
  <c r="J20" i="14"/>
  <c r="Z20" i="14" s="1"/>
  <c r="K20" i="14"/>
  <c r="J21" i="14"/>
  <c r="AE21" i="14" s="1"/>
  <c r="K21" i="14"/>
  <c r="J22" i="14"/>
  <c r="AG22" i="14" s="1"/>
  <c r="K22" i="14"/>
  <c r="J23" i="14"/>
  <c r="AG23" i="14" s="1"/>
  <c r="K23" i="14"/>
  <c r="J24" i="14"/>
  <c r="AE24" i="14" s="1"/>
  <c r="K24" i="14"/>
  <c r="J25" i="14"/>
  <c r="AA25" i="14" s="1"/>
  <c r="K25" i="14"/>
  <c r="J26" i="14"/>
  <c r="Y26" i="14" s="1"/>
  <c r="K26" i="14"/>
  <c r="J27" i="14"/>
  <c r="Z27" i="14" s="1"/>
  <c r="K27" i="14"/>
  <c r="J28" i="14"/>
  <c r="AE28" i="14" s="1"/>
  <c r="K28" i="14"/>
  <c r="J29" i="14"/>
  <c r="AH29" i="14" s="1"/>
  <c r="K29" i="14"/>
  <c r="J30" i="14"/>
  <c r="Z30" i="14" s="1"/>
  <c r="K30" i="14"/>
  <c r="J31" i="14"/>
  <c r="Y31" i="14" s="1"/>
  <c r="K31" i="14"/>
  <c r="J32" i="14"/>
  <c r="Z32" i="14" s="1"/>
  <c r="K32" i="14"/>
  <c r="J33" i="14"/>
  <c r="AF33" i="14" s="1"/>
  <c r="K33" i="14"/>
  <c r="J34" i="14"/>
  <c r="AA34" i="14" s="1"/>
  <c r="K34" i="14"/>
  <c r="J35" i="14"/>
  <c r="K35" i="14"/>
  <c r="J36" i="14"/>
  <c r="AD36" i="14" s="1"/>
  <c r="K36" i="14"/>
  <c r="J37" i="14"/>
  <c r="AC37" i="14" s="1"/>
  <c r="K37" i="14"/>
  <c r="J38" i="14"/>
  <c r="AF38" i="14" s="1"/>
  <c r="K38" i="14"/>
  <c r="J39" i="14"/>
  <c r="K39" i="14"/>
  <c r="J40" i="14"/>
  <c r="AE40" i="14" s="1"/>
  <c r="K40" i="14"/>
  <c r="J41" i="14"/>
  <c r="AC41" i="14" s="1"/>
  <c r="K41" i="14"/>
  <c r="J42" i="14"/>
  <c r="AE42" i="14" s="1"/>
  <c r="K42" i="14"/>
  <c r="J43" i="14"/>
  <c r="K43" i="14"/>
  <c r="P5" i="14"/>
  <c r="P6" i="14"/>
  <c r="P7" i="14"/>
  <c r="AB7" i="14" s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AB39" i="14" s="1"/>
  <c r="P40" i="14"/>
  <c r="AB40" i="14" s="1"/>
  <c r="P41" i="14"/>
  <c r="P42" i="14"/>
  <c r="P43" i="14"/>
  <c r="W5" i="14"/>
  <c r="X5" i="14" s="1"/>
  <c r="W6" i="14"/>
  <c r="X6" i="14"/>
  <c r="AK6" i="14"/>
  <c r="AL6" i="14"/>
  <c r="W7" i="14"/>
  <c r="AH7" i="14"/>
  <c r="W8" i="14"/>
  <c r="AD8" i="14"/>
  <c r="AL8" i="14"/>
  <c r="W9" i="14"/>
  <c r="W10" i="14"/>
  <c r="X10" i="14" s="1"/>
  <c r="W11" i="14"/>
  <c r="AA11" i="14"/>
  <c r="AD11" i="14"/>
  <c r="AF11" i="14"/>
  <c r="AH11" i="14"/>
  <c r="AL11" i="14"/>
  <c r="W12" i="14"/>
  <c r="AK12" i="14"/>
  <c r="AL12" i="14"/>
  <c r="W13" i="14"/>
  <c r="X13" i="14" s="1"/>
  <c r="AE13" i="14"/>
  <c r="AK13" i="14"/>
  <c r="AL13" i="14"/>
  <c r="W14" i="14"/>
  <c r="W15" i="14"/>
  <c r="X15" i="14"/>
  <c r="Y15" i="14"/>
  <c r="AA15" i="14"/>
  <c r="AC15" i="14"/>
  <c r="AE15" i="14"/>
  <c r="AG15" i="14"/>
  <c r="AH15" i="14"/>
  <c r="AK15" i="14"/>
  <c r="AL15" i="14"/>
  <c r="W16" i="14"/>
  <c r="Z16" i="14"/>
  <c r="AL16" i="14"/>
  <c r="W17" i="14"/>
  <c r="AE17" i="14"/>
  <c r="AH17" i="14"/>
  <c r="AK17" i="14"/>
  <c r="AL17" i="14"/>
  <c r="W18" i="14"/>
  <c r="Z18" i="14"/>
  <c r="AL18" i="14"/>
  <c r="W19" i="14"/>
  <c r="AI19" i="14" s="1"/>
  <c r="Y19" i="14"/>
  <c r="AA19" i="14"/>
  <c r="AB19" i="14"/>
  <c r="AE19" i="14"/>
  <c r="AF19" i="14"/>
  <c r="AG19" i="14"/>
  <c r="AL19" i="14"/>
  <c r="W20" i="14"/>
  <c r="X20" i="14" s="1"/>
  <c r="Y20" i="14"/>
  <c r="AA20" i="14"/>
  <c r="W21" i="14"/>
  <c r="AC21" i="14"/>
  <c r="AK21" i="14"/>
  <c r="AL21" i="14"/>
  <c r="W22" i="14"/>
  <c r="Z22" i="14"/>
  <c r="W23" i="14"/>
  <c r="W24" i="14"/>
  <c r="AD24" i="14"/>
  <c r="AF24" i="14"/>
  <c r="AG24" i="14"/>
  <c r="AK24" i="14"/>
  <c r="AL24" i="14"/>
  <c r="W25" i="14"/>
  <c r="Z25" i="14"/>
  <c r="AC25" i="14"/>
  <c r="AL25" i="14"/>
  <c r="W26" i="14"/>
  <c r="AF26" i="14"/>
  <c r="W27" i="14"/>
  <c r="X27" i="14"/>
  <c r="Y27" i="14"/>
  <c r="AF27" i="14"/>
  <c r="AG27" i="14"/>
  <c r="W28" i="14"/>
  <c r="Y28" i="14"/>
  <c r="Z28" i="14"/>
  <c r="AK28" i="14"/>
  <c r="AL28" i="14"/>
  <c r="W29" i="14"/>
  <c r="AI29" i="14" s="1"/>
  <c r="Y29" i="14"/>
  <c r="AF29" i="14"/>
  <c r="AG29" i="14"/>
  <c r="W30" i="14"/>
  <c r="AE30" i="14"/>
  <c r="AH30" i="14"/>
  <c r="AK30" i="14"/>
  <c r="AL30" i="14"/>
  <c r="W31" i="14"/>
  <c r="AB31" i="14"/>
  <c r="AE31" i="14"/>
  <c r="W32" i="14"/>
  <c r="AD32" i="14"/>
  <c r="AE32" i="14"/>
  <c r="AF32" i="14"/>
  <c r="W33" i="14"/>
  <c r="Y33" i="14"/>
  <c r="Z33" i="14"/>
  <c r="AE33" i="14"/>
  <c r="AG33" i="14"/>
  <c r="AL33" i="14"/>
  <c r="W34" i="14"/>
  <c r="X34" i="14" s="1"/>
  <c r="AC34" i="14"/>
  <c r="AE34" i="14"/>
  <c r="W35" i="14"/>
  <c r="AI35" i="14" s="1"/>
  <c r="Y35" i="14"/>
  <c r="Z35" i="14"/>
  <c r="AA35" i="14"/>
  <c r="AB35" i="14"/>
  <c r="AC35" i="14"/>
  <c r="AD35" i="14"/>
  <c r="AE35" i="14"/>
  <c r="AF35" i="14"/>
  <c r="AG35" i="14"/>
  <c r="AH35" i="14"/>
  <c r="AK35" i="14"/>
  <c r="AL35" i="14"/>
  <c r="W36" i="14"/>
  <c r="Y36" i="14"/>
  <c r="Z36" i="14"/>
  <c r="AA36" i="14"/>
  <c r="AC36" i="14"/>
  <c r="AG36" i="14"/>
  <c r="AH36" i="14"/>
  <c r="AK36" i="14"/>
  <c r="AL36" i="14"/>
  <c r="W37" i="14"/>
  <c r="X37" i="14" s="1"/>
  <c r="Y37" i="14"/>
  <c r="Z37" i="14"/>
  <c r="AA37" i="14"/>
  <c r="AB37" i="14"/>
  <c r="AG37" i="14"/>
  <c r="AH37" i="14"/>
  <c r="AK37" i="14"/>
  <c r="AL37" i="14"/>
  <c r="W38" i="14"/>
  <c r="Z38" i="14"/>
  <c r="AB38" i="14"/>
  <c r="AC38" i="14"/>
  <c r="AD38" i="14"/>
  <c r="AE38" i="14"/>
  <c r="AH38" i="14"/>
  <c r="AK38" i="14"/>
  <c r="AL38" i="14"/>
  <c r="W39" i="14"/>
  <c r="AI39" i="14" s="1"/>
  <c r="Y39" i="14"/>
  <c r="Z39" i="14"/>
  <c r="AA39" i="14"/>
  <c r="AC39" i="14"/>
  <c r="AD39" i="14"/>
  <c r="AE39" i="14"/>
  <c r="AF39" i="14"/>
  <c r="AG39" i="14"/>
  <c r="AH39" i="14"/>
  <c r="AK39" i="14"/>
  <c r="AL39" i="14"/>
  <c r="W40" i="14"/>
  <c r="Z40" i="14"/>
  <c r="AA40" i="14"/>
  <c r="AC40" i="14"/>
  <c r="AD40" i="14"/>
  <c r="AH40" i="14"/>
  <c r="AK40" i="14"/>
  <c r="AL40" i="14"/>
  <c r="W41" i="14"/>
  <c r="Y41" i="14"/>
  <c r="Z41" i="14"/>
  <c r="AA41" i="14"/>
  <c r="AB41" i="14"/>
  <c r="AE41" i="14"/>
  <c r="AG41" i="14"/>
  <c r="AH41" i="14"/>
  <c r="AK41" i="14"/>
  <c r="AL41" i="14"/>
  <c r="W42" i="14"/>
  <c r="X42" i="14"/>
  <c r="Y42" i="14"/>
  <c r="AA42" i="14"/>
  <c r="AB42" i="14"/>
  <c r="AC42" i="14"/>
  <c r="AD42" i="14"/>
  <c r="AG42" i="14"/>
  <c r="AK42" i="14"/>
  <c r="AL42" i="14"/>
  <c r="W43" i="14"/>
  <c r="AI43" i="14" s="1"/>
  <c r="Y43" i="14"/>
  <c r="Z43" i="14"/>
  <c r="AA43" i="14"/>
  <c r="AB43" i="14"/>
  <c r="AC43" i="14"/>
  <c r="AD43" i="14"/>
  <c r="AE43" i="14"/>
  <c r="AF43" i="14"/>
  <c r="AG43" i="14"/>
  <c r="AH43" i="14"/>
  <c r="AK43" i="14"/>
  <c r="AL43" i="14"/>
  <c r="AE11" i="14" l="1"/>
  <c r="AF12" i="14"/>
  <c r="AI32" i="14"/>
  <c r="AD28" i="14"/>
  <c r="AH20" i="14"/>
  <c r="AH16" i="14"/>
  <c r="AC12" i="14"/>
  <c r="AE7" i="14"/>
  <c r="AG20" i="14"/>
  <c r="AD16" i="14"/>
  <c r="AA12" i="14"/>
  <c r="AC32" i="14"/>
  <c r="AC24" i="14"/>
  <c r="Y32" i="14"/>
  <c r="AH28" i="14"/>
  <c r="Y24" i="14"/>
  <c r="AC28" i="14"/>
  <c r="AG32" i="14"/>
  <c r="AA28" i="14"/>
  <c r="AC20" i="14"/>
  <c r="AD19" i="14"/>
  <c r="AD15" i="14"/>
  <c r="AB34" i="14"/>
  <c r="AJ34" i="14" s="1"/>
  <c r="AG30" i="14"/>
  <c r="AL26" i="14"/>
  <c r="Y25" i="14"/>
  <c r="AH18" i="14"/>
  <c r="AD17" i="14"/>
  <c r="AG13" i="14"/>
  <c r="Y34" i="14"/>
  <c r="AI33" i="14"/>
  <c r="AK33" i="14" s="1"/>
  <c r="AF31" i="14"/>
  <c r="AF30" i="14"/>
  <c r="AH26" i="14"/>
  <c r="AF21" i="14"/>
  <c r="AC19" i="14"/>
  <c r="AA18" i="14"/>
  <c r="Z15" i="14"/>
  <c r="AF13" i="14"/>
  <c r="Z11" i="14"/>
  <c r="AG7" i="14"/>
  <c r="AI11" i="14"/>
  <c r="AF7" i="14"/>
  <c r="AI30" i="14"/>
  <c r="Z26" i="14"/>
  <c r="AL22" i="14"/>
  <c r="AA21" i="14"/>
  <c r="AI18" i="14"/>
  <c r="AH33" i="14"/>
  <c r="AI31" i="14"/>
  <c r="AC27" i="14"/>
  <c r="AA22" i="14"/>
  <c r="AH19" i="14"/>
  <c r="AI15" i="14"/>
  <c r="AG11" i="14"/>
  <c r="AD7" i="14"/>
  <c r="AD34" i="14"/>
  <c r="AI22" i="14"/>
  <c r="AF23" i="14"/>
  <c r="AD31" i="14"/>
  <c r="AE27" i="14"/>
  <c r="AI27" i="14"/>
  <c r="AD23" i="14"/>
  <c r="AC14" i="14"/>
  <c r="AE23" i="14"/>
  <c r="AC31" i="14"/>
  <c r="AD27" i="14"/>
  <c r="AC23" i="14"/>
  <c r="Z14" i="14"/>
  <c r="AA31" i="14"/>
  <c r="AB27" i="14"/>
  <c r="Z23" i="14"/>
  <c r="Y7" i="14"/>
  <c r="AL23" i="14"/>
  <c r="AH31" i="14"/>
  <c r="Z31" i="14"/>
  <c r="AL27" i="14"/>
  <c r="AA27" i="14"/>
  <c r="AH23" i="14"/>
  <c r="Y23" i="14"/>
  <c r="AA23" i="14"/>
  <c r="AL31" i="14"/>
  <c r="AG31" i="14"/>
  <c r="AH27" i="14"/>
  <c r="AI23" i="14"/>
  <c r="AC11" i="14"/>
  <c r="AB23" i="14"/>
  <c r="AJ23" i="14" s="1"/>
  <c r="AB15" i="14"/>
  <c r="AH34" i="14"/>
  <c r="AI26" i="14"/>
  <c r="AI6" i="14"/>
  <c r="AH22" i="14"/>
  <c r="AB18" i="14"/>
  <c r="AJ18" i="14" s="1"/>
  <c r="AG17" i="14"/>
  <c r="AA14" i="14"/>
  <c r="AC8" i="14"/>
  <c r="AC10" i="14"/>
  <c r="AE26" i="14"/>
  <c r="Y22" i="14"/>
  <c r="Y18" i="14"/>
  <c r="Y10" i="14"/>
  <c r="Y6" i="14"/>
  <c r="X43" i="14"/>
  <c r="X39" i="14"/>
  <c r="X11" i="14"/>
  <c r="AB11" i="14"/>
  <c r="X26" i="14"/>
  <c r="X18" i="14"/>
  <c r="X24" i="14"/>
  <c r="X8" i="14"/>
  <c r="AB29" i="14"/>
  <c r="AB21" i="14"/>
  <c r="AB5" i="14"/>
  <c r="AJ11" i="14"/>
  <c r="AB25" i="14"/>
  <c r="AJ43" i="14"/>
  <c r="AH42" i="14"/>
  <c r="Z42" i="14"/>
  <c r="AF41" i="14"/>
  <c r="AI41" i="14"/>
  <c r="X40" i="14"/>
  <c r="AA38" i="14"/>
  <c r="AF37" i="14"/>
  <c r="AL34" i="14"/>
  <c r="Z34" i="14"/>
  <c r="AD33" i="14"/>
  <c r="AD30" i="14"/>
  <c r="AE29" i="14"/>
  <c r="AD26" i="14"/>
  <c r="AH25" i="14"/>
  <c r="AI25" i="14"/>
  <c r="AF22" i="14"/>
  <c r="Z21" i="14"/>
  <c r="AG18" i="14"/>
  <c r="AB17" i="14"/>
  <c r="AI14" i="14"/>
  <c r="Y14" i="14"/>
  <c r="AD13" i="14"/>
  <c r="AL10" i="14"/>
  <c r="AI10" i="14"/>
  <c r="AC7" i="14"/>
  <c r="AH6" i="14"/>
  <c r="Z5" i="14"/>
  <c r="AB30" i="14"/>
  <c r="AJ30" i="14" s="1"/>
  <c r="AB22" i="14"/>
  <c r="AJ22" i="14" s="1"/>
  <c r="X14" i="14"/>
  <c r="AB6" i="14"/>
  <c r="AJ6" i="14" s="1"/>
  <c r="X32" i="14"/>
  <c r="AI37" i="14"/>
  <c r="AJ37" i="14" s="1"/>
  <c r="AC33" i="14"/>
  <c r="AC30" i="14"/>
  <c r="AC29" i="14"/>
  <c r="AC26" i="14"/>
  <c r="AG25" i="14"/>
  <c r="AE22" i="14"/>
  <c r="Y21" i="14"/>
  <c r="AE18" i="14"/>
  <c r="Z17" i="14"/>
  <c r="X16" i="14"/>
  <c r="AH14" i="14"/>
  <c r="Z13" i="14"/>
  <c r="AG10" i="14"/>
  <c r="AI9" i="14"/>
  <c r="AL7" i="14"/>
  <c r="AA7" i="14"/>
  <c r="AG6" i="14"/>
  <c r="Y5" i="14"/>
  <c r="AD22" i="14"/>
  <c r="AH21" i="14"/>
  <c r="AI21" i="14"/>
  <c r="AD18" i="14"/>
  <c r="Y17" i="14"/>
  <c r="AF14" i="14"/>
  <c r="AF10" i="14"/>
  <c r="AG9" i="14"/>
  <c r="AI7" i="14"/>
  <c r="AJ7" i="14" s="1"/>
  <c r="AC6" i="14"/>
  <c r="AE37" i="14"/>
  <c r="AF42" i="14"/>
  <c r="AD41" i="14"/>
  <c r="AG38" i="14"/>
  <c r="Y38" i="14"/>
  <c r="AD37" i="14"/>
  <c r="AG34" i="14"/>
  <c r="AB33" i="14"/>
  <c r="AA30" i="14"/>
  <c r="AA29" i="14"/>
  <c r="AB26" i="14"/>
  <c r="AJ26" i="14" s="1"/>
  <c r="AF25" i="14"/>
  <c r="AI42" i="14"/>
  <c r="AI38" i="14"/>
  <c r="AF34" i="14"/>
  <c r="AI34" i="14"/>
  <c r="AA33" i="14"/>
  <c r="Y30" i="14"/>
  <c r="Z29" i="14"/>
  <c r="AA26" i="14"/>
  <c r="AE25" i="14"/>
  <c r="AC22" i="14"/>
  <c r="AG21" i="14"/>
  <c r="AC18" i="14"/>
  <c r="AI17" i="14"/>
  <c r="X17" i="14"/>
  <c r="AE14" i="14"/>
  <c r="AE10" i="14"/>
  <c r="Y9" i="14"/>
  <c r="AA6" i="14"/>
  <c r="AJ41" i="14"/>
  <c r="X23" i="14"/>
  <c r="AD14" i="14"/>
  <c r="AH13" i="14"/>
  <c r="AD10" i="14"/>
  <c r="X9" i="14"/>
  <c r="Z6" i="14"/>
  <c r="X33" i="14"/>
  <c r="X35" i="14"/>
  <c r="X29" i="14"/>
  <c r="X25" i="14"/>
  <c r="X21" i="14"/>
  <c r="X38" i="14"/>
  <c r="AF6" i="14"/>
  <c r="AB16" i="14"/>
  <c r="AD29" i="14"/>
  <c r="AG26" i="14"/>
  <c r="AD25" i="14"/>
  <c r="X22" i="14"/>
  <c r="AD21" i="14"/>
  <c r="AC17" i="14"/>
  <c r="AI16" i="14"/>
  <c r="AC13" i="14"/>
  <c r="AB10" i="14"/>
  <c r="AF9" i="14"/>
  <c r="X7" i="14"/>
  <c r="AE6" i="14"/>
  <c r="AI5" i="14"/>
  <c r="AK5" i="14" s="1"/>
  <c r="X36" i="14"/>
  <c r="X12" i="14"/>
  <c r="AA10" i="14"/>
  <c r="AE9" i="14"/>
  <c r="AH5" i="14"/>
  <c r="X30" i="14"/>
  <c r="X19" i="14"/>
  <c r="AA17" i="14"/>
  <c r="Y13" i="14"/>
  <c r="AH10" i="14"/>
  <c r="AD9" i="14"/>
  <c r="AG5" i="14"/>
  <c r="AA9" i="14"/>
  <c r="AF5" i="14"/>
  <c r="AA5" i="14"/>
  <c r="X41" i="14"/>
  <c r="X31" i="14"/>
  <c r="AJ38" i="14"/>
  <c r="AG40" i="14"/>
  <c r="Y40" i="14"/>
  <c r="AF36" i="14"/>
  <c r="AI36" i="14"/>
  <c r="AB32" i="14"/>
  <c r="AK32" i="14" s="1"/>
  <c r="AL29" i="14"/>
  <c r="AG28" i="14"/>
  <c r="AI28" i="14"/>
  <c r="AB24" i="14"/>
  <c r="AF20" i="14"/>
  <c r="AI20" i="14"/>
  <c r="AG16" i="14"/>
  <c r="Y16" i="14"/>
  <c r="AB13" i="14"/>
  <c r="AI12" i="14"/>
  <c r="Z12" i="14"/>
  <c r="AL9" i="14"/>
  <c r="AC9" i="14"/>
  <c r="AB8" i="14"/>
  <c r="AE5" i="14"/>
  <c r="AB36" i="14"/>
  <c r="AB28" i="14"/>
  <c r="AB20" i="14"/>
  <c r="AA24" i="14"/>
  <c r="AE20" i="14"/>
  <c r="AF16" i="14"/>
  <c r="AI13" i="14"/>
  <c r="AH12" i="14"/>
  <c r="Y12" i="14"/>
  <c r="AB9" i="14"/>
  <c r="AI8" i="14"/>
  <c r="AA8" i="14"/>
  <c r="AD5" i="14"/>
  <c r="AF40" i="14"/>
  <c r="AE36" i="14"/>
  <c r="AJ35" i="14"/>
  <c r="AL32" i="14"/>
  <c r="AA32" i="14"/>
  <c r="AF28" i="14"/>
  <c r="AI40" i="14"/>
  <c r="AJ40" i="14" s="1"/>
  <c r="AH32" i="14"/>
  <c r="AJ25" i="14"/>
  <c r="AH24" i="14"/>
  <c r="Z24" i="14"/>
  <c r="AD20" i="14"/>
  <c r="AE16" i="14"/>
  <c r="AL14" i="14"/>
  <c r="AG12" i="14"/>
  <c r="AH8" i="14"/>
  <c r="Z8" i="14"/>
  <c r="AL5" i="14"/>
  <c r="AC5" i="14"/>
  <c r="AH9" i="14"/>
  <c r="AG8" i="14"/>
  <c r="Y8" i="14"/>
  <c r="AJ29" i="14"/>
  <c r="AC16" i="14"/>
  <c r="AE12" i="14"/>
  <c r="AK11" i="14"/>
  <c r="AF8" i="14"/>
  <c r="AI24" i="14"/>
  <c r="AL20" i="14"/>
  <c r="AJ17" i="14"/>
  <c r="AB14" i="14"/>
  <c r="AB12" i="14"/>
  <c r="AJ31" i="14"/>
  <c r="X28" i="14"/>
  <c r="AJ36" i="14"/>
  <c r="AJ39" i="14"/>
  <c r="AJ19" i="14"/>
  <c r="AK19" i="14"/>
  <c r="AK34" i="14"/>
  <c r="AJ42" i="14"/>
  <c r="AK27" i="14" l="1"/>
  <c r="AJ15" i="14"/>
  <c r="AJ33" i="14"/>
  <c r="AK23" i="14"/>
  <c r="AK31" i="14"/>
  <c r="AK18" i="14"/>
  <c r="AJ27" i="14"/>
  <c r="AK29" i="14"/>
  <c r="AJ10" i="14"/>
  <c r="AJ14" i="14"/>
  <c r="AK22" i="14"/>
  <c r="AJ5" i="14"/>
  <c r="AK20" i="14"/>
  <c r="AJ28" i="14"/>
  <c r="AK7" i="14"/>
  <c r="AJ21" i="14"/>
  <c r="AK10" i="14"/>
  <c r="AJ32" i="14"/>
  <c r="AK26" i="14"/>
  <c r="AJ16" i="14"/>
  <c r="AK16" i="14"/>
  <c r="AK8" i="14"/>
  <c r="AJ8" i="14"/>
  <c r="AJ24" i="14"/>
  <c r="AJ20" i="14"/>
  <c r="AK9" i="14"/>
  <c r="AJ9" i="14"/>
  <c r="AJ13" i="14"/>
  <c r="AK25" i="14"/>
  <c r="AJ12" i="14"/>
  <c r="AK14" i="14"/>
  <c r="W44" i="14" l="1"/>
  <c r="AK44" i="14"/>
  <c r="AL44" i="14"/>
  <c r="P44" i="14"/>
  <c r="X44" i="14" s="1"/>
  <c r="P46" i="14"/>
  <c r="P48" i="14"/>
  <c r="P4" i="14"/>
  <c r="P45" i="14" s="1"/>
  <c r="R4" i="14" l="1"/>
  <c r="P47" i="14"/>
  <c r="J44" i="14" l="1"/>
  <c r="K44" i="14"/>
  <c r="Y48" i="14" l="1"/>
  <c r="AL48" i="14"/>
  <c r="AB44" i="14"/>
  <c r="AF44" i="14"/>
  <c r="AE44" i="14"/>
  <c r="Y44" i="14"/>
  <c r="AG44" i="14"/>
  <c r="AA44" i="14"/>
  <c r="AI44" i="14"/>
  <c r="AC44" i="14"/>
  <c r="Z44" i="14"/>
  <c r="AH44" i="14"/>
  <c r="AD44" i="14"/>
  <c r="AH48" i="14"/>
  <c r="W48" i="14"/>
  <c r="W46" i="14"/>
  <c r="K46" i="14"/>
  <c r="K48" i="14"/>
  <c r="K4" i="14"/>
  <c r="K47" i="14" s="1"/>
  <c r="J4" i="14"/>
  <c r="J2" i="14" s="1"/>
  <c r="AJ44" i="14" l="1"/>
  <c r="K2" i="14"/>
  <c r="AG4" i="14"/>
  <c r="AG2" i="14" s="1"/>
  <c r="Z4" i="14"/>
  <c r="Z2" i="14" s="1"/>
  <c r="AA48" i="14"/>
  <c r="AG46" i="14"/>
  <c r="AE4" i="14"/>
  <c r="AE2" i="14" s="1"/>
  <c r="AA4" i="14"/>
  <c r="AA45" i="14" s="1"/>
  <c r="AF4" i="14"/>
  <c r="AF47" i="14" s="1"/>
  <c r="Y4" i="14"/>
  <c r="Y47" i="14" s="1"/>
  <c r="AH4" i="14"/>
  <c r="AH47" i="14" s="1"/>
  <c r="AL4" i="14"/>
  <c r="AL2" i="14" s="1"/>
  <c r="J45" i="14"/>
  <c r="AC4" i="14"/>
  <c r="AC2" i="14" s="1"/>
  <c r="J47" i="14"/>
  <c r="AG48" i="14"/>
  <c r="AF46" i="14"/>
  <c r="Y46" i="14"/>
  <c r="AH46" i="14"/>
  <c r="AA46" i="14"/>
  <c r="AL46" i="14"/>
  <c r="AC46" i="14"/>
  <c r="AD48" i="14"/>
  <c r="AD46" i="14"/>
  <c r="AC48" i="14"/>
  <c r="AF48" i="14"/>
  <c r="AE48" i="14"/>
  <c r="AE46" i="14"/>
  <c r="K45" i="14"/>
  <c r="J46" i="14"/>
  <c r="J48" i="14"/>
  <c r="AF45" i="14"/>
  <c r="AG45" i="14"/>
  <c r="AH45" i="14"/>
  <c r="AF2" i="14" l="1"/>
  <c r="AG47" i="14"/>
  <c r="AE47" i="14"/>
  <c r="AH2" i="14"/>
  <c r="AE45" i="14"/>
  <c r="AA2" i="14"/>
  <c r="AA47" i="14"/>
  <c r="Y2" i="14"/>
  <c r="AL47" i="14"/>
  <c r="AC47" i="14"/>
  <c r="AC45" i="14"/>
  <c r="Y45" i="14"/>
  <c r="AL45" i="14"/>
  <c r="AB4" i="14"/>
  <c r="AI46" i="14"/>
  <c r="Z46" i="14"/>
  <c r="Z48" i="14"/>
  <c r="AB46" i="14"/>
  <c r="AB48" i="14"/>
  <c r="AJ48" i="14"/>
  <c r="X48" i="14"/>
  <c r="AI48" i="14"/>
  <c r="Z47" i="14"/>
  <c r="Z45" i="14"/>
  <c r="X46" i="14"/>
  <c r="AB45" i="14" l="1"/>
  <c r="AB2" i="14"/>
  <c r="AB47" i="14"/>
  <c r="AK48" i="14"/>
  <c r="AJ46" i="14"/>
  <c r="AK46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W47" i="14" l="1"/>
  <c r="AD4" i="14"/>
  <c r="AD45" i="14" s="1"/>
  <c r="W4" i="14"/>
  <c r="AI4" i="14" s="1"/>
  <c r="X4" i="14" l="1"/>
  <c r="AD47" i="14"/>
  <c r="AI45" i="14"/>
  <c r="AK4" i="14"/>
  <c r="AI47" i="14"/>
  <c r="AJ4" i="14"/>
  <c r="AI2" i="14"/>
  <c r="W45" i="14"/>
  <c r="AD2" i="14"/>
  <c r="X45" i="14" l="1"/>
  <c r="X47" i="14"/>
  <c r="AK45" i="14"/>
  <c r="AK2" i="14"/>
  <c r="AK47" i="14"/>
  <c r="AJ2" i="14"/>
  <c r="AJ47" i="14"/>
  <c r="AJ4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<sst xmlns="http://schemas.openxmlformats.org/spreadsheetml/2006/main" count="504" uniqueCount="272">
  <si>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</si>
  <si>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</si>
  <si>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</si>
  <si>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</si>
  <si>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</si>
  <si>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</si>
  <si>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</si>
  <si>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</si>
  <si>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</si>
  <si>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</si>
  <si>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</si>
  <si>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</si>
  <si>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</si>
  <si>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Alternative Residential Services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</si>
  <si>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</si>
  <si>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</si>
  <si>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</si>
  <si>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</si>
  <si>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</si>
  <si>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</si>
  <si>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</si>
  <si>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</si>
  <si>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</si>
  <si>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</si>
  <si>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</si>
  <si>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</si>
  <si>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</si>
  <si>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</si>
  <si>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</si>
  <si>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</si>
  <si>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</si>
  <si>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</si>
  <si>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</si>
  <si>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</si>
  <si>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</si>
  <si>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</si>
  <si>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</si>
  <si>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</si>
  <si>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</si>
  <si>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</si>
  <si>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</si>
  <si>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</si>
  <si>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</si>
  <si>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Maksu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</si>
  <si>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</si>
  <si>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</si>
  <si>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</si>
  <si>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</si>
  <si>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</si>
  <si>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Stand Together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</si>
  <si>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</si>
  <si>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</si>
  <si>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</si>
  <si>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</si>
  <si>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</si>
  <si>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</si>
  <si>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</si>
  <si>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</si>
  <si>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</si>
  <si>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</si>
  <si>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</si>
  <si>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</si>
  <si>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</si>
  <si>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</si>
  <si>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</si>
  <si>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</si>
  <si>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</si>
  <si>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</si>
  <si>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</si>
  <si>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</si>
  <si>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</si>
  <si>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</si>
  <si>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</si>
  <si>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</si>
  <si>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</si>
  <si>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</si>
  <si>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</si>
  <si>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</si>
  <si>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</si>
  <si>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</si>
  <si>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</si>
  <si>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</si>
  <si>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</si>
  <si>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</si>
  <si>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</si>
  <si>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</si>
  <si>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</si>
  <si>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</si>
  <si>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</si>
  <si>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</si>
  <si>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</si>
  <si>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</si>
  <si>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</si>
  <si>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</si>
  <si>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</si>
  <si>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</si>
  <si>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</si>
  <si>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</si>
  <si>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</si>
  <si>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</si>
  <si>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</si>
  <si>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1N - Parent's Cooperative Society for the Handicapped (Merry Glen)</t>
  </si>
  <si>
    <t>2N - Cascade Connections</t>
  </si>
  <si>
    <t xml:space="preserve">2N - La Casa de Esperanza 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</si>
  <si>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</si>
  <si>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</si>
  <si>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</si>
  <si>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</si>
  <si>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</si>
  <si>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</si>
  <si>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</si>
  <si>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</si>
  <si>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</si>
  <si>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</si>
  <si>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</si>
  <si>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</si>
  <si>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</si>
  <si>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</si>
  <si>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</si>
  <si>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</si>
  <si>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</si>
  <si>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</si>
  <si>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</si>
  <si>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</si>
  <si>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</si>
  <si>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SL Supported Living</t>
  </si>
  <si>
    <t>GH Group Home</t>
  </si>
  <si>
    <t>GTH Group Training Home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</si>
  <si>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</si>
  <si>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</si>
  <si>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</si>
  <si>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</si>
  <si>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</si>
  <si>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</si>
  <si>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</si>
  <si>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</si>
  <si>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</si>
  <si>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</si>
  <si>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</si>
  <si>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</si>
  <si>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</si>
  <si>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</si>
  <si>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</si>
  <si>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</si>
  <si>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</si>
  <si>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</si>
  <si>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1N - Grant County Developmental Disabilities (DCL)</t>
  </si>
  <si>
    <t>1S - Ambitions - Kennewick</t>
  </si>
  <si>
    <t>1S - Ambitions - Yakima</t>
  </si>
  <si>
    <t>1S - Reach Supported Living</t>
  </si>
  <si>
    <t>2N - Ambitions Whatcom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</si>
  <si>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</si>
  <si>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</si>
  <si>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</si>
  <si>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</si>
  <si>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</si>
  <si>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</si>
  <si>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</si>
  <si>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</si>
  <si>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</si>
  <si>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</si>
  <si>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</si>
  <si>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</si>
  <si>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</si>
  <si>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</si>
  <si>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</si>
  <si>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</si>
  <si>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</si>
  <si>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</si>
  <si>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</si>
  <si>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</si>
  <si>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</si>
  <si>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</si>
  <si>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</si>
  <si>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</si>
  <si>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</si>
  <si>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</si>
  <si>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</si>
  <si>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</si>
  <si>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Client A</t>
  </si>
  <si>
    <t>Client B</t>
  </si>
  <si>
    <t>Client C</t>
  </si>
  <si>
    <t>Client D</t>
  </si>
  <si>
    <t>Client E</t>
  </si>
  <si>
    <t>Client F</t>
  </si>
  <si>
    <t>Client 01</t>
  </si>
  <si>
    <t>Client 02</t>
  </si>
  <si>
    <t>Client 03</t>
  </si>
  <si>
    <t>Client 04</t>
  </si>
  <si>
    <t>Client 05</t>
  </si>
  <si>
    <t>Client 06</t>
  </si>
  <si>
    <t>Client 07</t>
  </si>
  <si>
    <t>Client 10</t>
  </si>
  <si>
    <t>Client 11</t>
  </si>
  <si>
    <t>Client 12</t>
  </si>
  <si>
    <t>Client 13</t>
  </si>
  <si>
    <t>Client 14</t>
  </si>
  <si>
    <t>Client 15</t>
  </si>
  <si>
    <t>Client 16</t>
  </si>
  <si>
    <t>RM Responses</t>
  </si>
  <si>
    <t>1N - Alpha Supported Living (Spokane)</t>
  </si>
  <si>
    <t>1N - Hope Human Services (Spokane)</t>
  </si>
  <si>
    <t>1N - Hope Supported Living</t>
  </si>
  <si>
    <t>1N - ResCare Spokane</t>
  </si>
  <si>
    <t>1S - Kittitas Interactive Management (Yakima)</t>
  </si>
  <si>
    <t>1S - Reach Supported Living Walla Walla</t>
  </si>
  <si>
    <t>2S - Helping Hands DBA Dahlia</t>
  </si>
  <si>
    <t>2S - SAILS</t>
  </si>
  <si>
    <t>3S - Adam's Place</t>
  </si>
  <si>
    <t>Client 8</t>
  </si>
  <si>
    <t>Client 9</t>
  </si>
  <si>
    <t>1N - Accendo of Washington</t>
  </si>
  <si>
    <t>1N - Sails Spokane</t>
  </si>
  <si>
    <t>1S - Reach Supported Living Yakima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</si>
  <si>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</si>
  <si>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</si>
  <si>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</si>
  <si>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</si>
  <si>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</si>
  <si>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</si>
  <si>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</si>
  <si>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</si>
  <si>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</si>
  <si>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</si>
  <si>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</si>
  <si>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</si>
  <si>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</si>
  <si>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</si>
  <si>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</si>
  <si>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</si>
  <si>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</si>
  <si>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</si>
  <si>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</si>
  <si>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</si>
  <si>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</si>
  <si>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</si>
  <si>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</si>
  <si>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</si>
  <si>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</si>
  <si>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1S - Ambitions Ellensburg</t>
  </si>
  <si>
    <t>2N - Res-Care of Washington</t>
  </si>
  <si>
    <t>2N - SAILS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</si>
  <si>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</si>
  <si>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</si>
  <si>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</si>
  <si>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</si>
  <si>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</si>
  <si>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3S - CARR Thurston</t>
  </si>
  <si>
    <t>3S - CARR Clark</t>
  </si>
  <si>
    <t>2S - Banchero Disability Partners</t>
  </si>
  <si>
    <t>1N - Ambitions Accendo</t>
  </si>
  <si>
    <t>1N - Ambitions - Moses Lake, Omak, and Wenatchee</t>
  </si>
  <si>
    <t>3S - Harbor Alternative Living Association (HALA)</t>
  </si>
  <si>
    <t>3S - Kitsap Tenant Support Services (KTSS)</t>
  </si>
  <si>
    <t>DSHS/DDA Administrator Regression Table (Rev. 12/2022)</t>
  </si>
  <si>
    <t>DSHS/DDA Schedule H Rate History (Rev. 12/2022)</t>
  </si>
  <si>
    <t>2S - Ablelight</t>
  </si>
  <si>
    <t>3N - Dungarvin Pierce</t>
  </si>
  <si>
    <t>3S - Dungarvin Clark</t>
  </si>
  <si>
    <t>3S - Dungarvin Thurston</t>
  </si>
  <si>
    <t>1N - LMK</t>
  </si>
  <si>
    <t>2N - Dungarvin</t>
  </si>
  <si>
    <t>2N - Service Alternatives</t>
  </si>
  <si>
    <t>2S - CARR Supported Living King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</si>
  <si>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</si>
  <si>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</si>
  <si>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</si>
  <si>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</si>
  <si>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</si>
  <si>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Arc of Southwest Washington Clark</t>
  </si>
  <si>
    <t>3S - Reside Residential</t>
  </si>
  <si>
    <t>3S - Twin Harbors Group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</si>
</sst>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86">
    <xf numFmtId="0" fontId="0" fillId="0" borderId="0" xfId="0"/>
    <xf numFmtId="0" fontId="7" fillId="0" borderId="0" xfId="2" applyFont="1" applyProtection="1"/>
    <xf numFmtId="3" fontId="19" fillId="3" borderId="8" xfId="24" applyNumberFormat="1" applyFont="1" applyFill="1" applyBorder="1" applyAlignment="1" applyProtection="1">
      <alignment horizontal="center"/>
    </xf>
    <xf numFmtId="0" fontId="9" fillId="4" borderId="3" xfId="2" applyFont="1" applyFill="1" applyBorder="1" applyAlignment="1" applyProtection="1">
      <alignment horizontal="center" wrapText="1"/>
    </xf>
    <xf numFmtId="49" fontId="9" fillId="4" borderId="3" xfId="2" applyNumberFormat="1" applyFont="1" applyFill="1" applyBorder="1" applyAlignment="1" applyProtection="1">
      <alignment horizontal="center" wrapText="1"/>
    </xf>
    <xf numFmtId="0" fontId="9" fillId="4" borderId="3" xfId="24" applyFont="1" applyFill="1" applyBorder="1" applyAlignment="1" applyProtection="1">
      <alignment horizontal="center" wrapText="1"/>
    </xf>
    <xf numFmtId="0" fontId="9" fillId="0" borderId="1" xfId="2" applyFont="1" applyBorder="1" applyAlignment="1" applyProtection="1">
      <alignment horizontal="center" wrapText="1"/>
    </xf>
    <xf numFmtId="0" fontId="9" fillId="4" borderId="1" xfId="2" applyFont="1" applyFill="1" applyBorder="1" applyAlignment="1" applyProtection="1">
      <alignment horizontal="center" wrapText="1"/>
    </xf>
    <xf numFmtId="0" fontId="7" fillId="0" borderId="0" xfId="2" applyFont="1" applyAlignment="1" applyProtection="1">
      <alignment wrapText="1"/>
    </xf>
    <xf numFmtId="0" fontId="24" fillId="8" borderId="10" xfId="24" applyFont="1" applyFill="1" applyBorder="1" applyAlignment="1" applyProtection="1">
      <alignment horizontal="left"/>
    </xf>
    <xf numFmtId="165" fontId="24" fillId="8" borderId="10" xfId="24" applyNumberFormat="1" applyFont="1" applyFill="1" applyBorder="1" applyAlignment="1" applyProtection="1">
      <alignment horizontal="center"/>
    </xf>
    <xf numFmtId="3" fontId="24" fillId="8" borderId="10" xfId="24" applyNumberFormat="1" applyFont="1" applyFill="1" applyBorder="1" applyAlignment="1" applyProtection="1">
      <alignment horizontal="center"/>
    </xf>
    <xf numFmtId="164" fontId="24" fillId="8" borderId="10" xfId="24" applyNumberFormat="1" applyFont="1" applyFill="1" applyBorder="1" applyAlignment="1" applyProtection="1">
      <alignment horizontal="center"/>
    </xf>
    <xf numFmtId="0" fontId="20" fillId="0" borderId="0" xfId="2" applyFont="1" applyProtection="1"/>
    <xf numFmtId="0" fontId="26" fillId="8" borderId="9" xfId="24" applyFont="1" applyFill="1" applyBorder="1" applyAlignment="1" applyProtection="1">
      <alignment horizontal="left"/>
    </xf>
    <xf numFmtId="0" fontId="9" fillId="5" borderId="1" xfId="2" applyFont="1" applyFill="1" applyBorder="1" applyAlignment="1" applyProtection="1">
      <alignment horizontal="center" wrapText="1"/>
    </xf>
    <xf numFmtId="0" fontId="21" fillId="5" borderId="1" xfId="2" applyFont="1" applyFill="1" applyBorder="1" applyAlignment="1" applyProtection="1">
      <alignment horizontal="center" wrapText="1"/>
    </xf>
    <xf numFmtId="0" fontId="30" fillId="0" borderId="0" xfId="66" applyFont="1" applyFill="1" applyBorder="1"/>
    <xf numFmtId="44" fontId="31" fillId="0" borderId="0" xfId="65" applyFont="1" applyFill="1"/>
    <xf numFmtId="0" fontId="31" fillId="0" borderId="0" xfId="67" applyFont="1" applyFill="1"/>
    <xf numFmtId="164" fontId="31" fillId="0" borderId="0" xfId="65" applyNumberFormat="1" applyFont="1" applyFill="1"/>
    <xf numFmtId="0" fontId="32" fillId="0" borderId="0" xfId="66" applyFont="1" applyFill="1" applyBorder="1"/>
    <xf numFmtId="0" fontId="33" fillId="0" borderId="0" xfId="5" applyFont="1" applyFill="1"/>
    <xf numFmtId="0" fontId="33" fillId="0" borderId="0" xfId="6" applyFont="1" applyFill="1"/>
    <xf numFmtId="44" fontId="33" fillId="0" borderId="0" xfId="5" applyNumberFormat="1" applyFont="1" applyFill="1"/>
    <xf numFmtId="0" fontId="33" fillId="0" borderId="0" xfId="5" applyFont="1" applyFill="1" applyAlignment="1">
      <alignment horizontal="left"/>
    </xf>
    <xf numFmtId="164" fontId="32" fillId="0" borderId="0" xfId="66" applyNumberFormat="1" applyFont="1" applyFill="1" applyBorder="1"/>
    <xf numFmtId="3" fontId="31" fillId="0" borderId="0" xfId="8" quotePrefix="1" applyNumberFormat="1" applyFont="1" applyFill="1"/>
    <xf numFmtId="44" fontId="31" fillId="0" borderId="0" xfId="68" quotePrefix="1" applyNumberFormat="1" applyFont="1" applyFill="1"/>
    <xf numFmtId="44" fontId="33" fillId="0" borderId="0" xfId="65" applyFont="1" applyFill="1"/>
    <xf numFmtId="0" fontId="33" fillId="0" borderId="0" xfId="22" applyFont="1" applyFill="1"/>
    <xf numFmtId="0" fontId="33" fillId="0" borderId="0" xfId="4" applyFont="1" applyFill="1"/>
    <xf numFmtId="0" fontId="33" fillId="0" borderId="0" xfId="4" applyFont="1" applyFill="1" applyAlignment="1">
      <alignment horizontal="left"/>
    </xf>
    <xf numFmtId="3" fontId="33" fillId="0" borderId="0" xfId="4" applyNumberFormat="1" applyFont="1" applyFill="1" applyBorder="1"/>
    <xf numFmtId="44" fontId="33" fillId="0" borderId="0" xfId="65" applyNumberFormat="1" applyFont="1" applyFill="1" applyBorder="1"/>
    <xf numFmtId="3" fontId="33" fillId="0" borderId="0" xfId="4" applyNumberFormat="1" applyFont="1" applyFill="1"/>
    <xf numFmtId="44" fontId="33" fillId="0" borderId="0" xfId="65" applyNumberFormat="1" applyFont="1" applyFill="1"/>
    <xf numFmtId="3" fontId="33" fillId="0" borderId="0" xfId="5" applyNumberFormat="1" applyFont="1" applyFill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 applyFill="1"/>
    <xf numFmtId="0" fontId="38" fillId="0" borderId="0" xfId="67" applyFont="1" applyFill="1"/>
    <xf numFmtId="44" fontId="38" fillId="0" borderId="0" xfId="65" applyFont="1" applyFill="1"/>
    <xf numFmtId="0" fontId="34" fillId="0" borderId="0" xfId="66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Fill="1" applyBorder="1" applyAlignment="1">
      <alignment horizontal="left" vertical="center" wrapText="1"/>
    </xf>
    <xf numFmtId="0" fontId="30" fillId="0" borderId="0" xfId="66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Fill="1" applyBorder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 applyProtection="1">
      <alignment horizontal="left"/>
    </xf>
    <xf numFmtId="44" fontId="20" fillId="0" borderId="0" xfId="2" applyNumberFormat="1" applyFont="1" applyProtection="1"/>
    <xf numFmtId="44" fontId="39" fillId="0" borderId="5" xfId="24" applyNumberFormat="1" applyFont="1" applyFill="1" applyBorder="1" applyAlignment="1" applyProtection="1">
      <alignment horizontal="center"/>
    </xf>
    <xf numFmtId="0" fontId="9" fillId="4" borderId="13" xfId="2" applyFont="1" applyFill="1" applyBorder="1" applyAlignment="1" applyProtection="1">
      <alignment horizontal="center" wrapText="1"/>
    </xf>
    <xf numFmtId="0" fontId="24" fillId="8" borderId="10" xfId="24" applyNumberFormat="1" applyFont="1" applyFill="1" applyBorder="1" applyAlignment="1" applyProtection="1">
      <alignment horizontal="center"/>
    </xf>
    <xf numFmtId="164" fontId="20" fillId="0" borderId="7" xfId="24" applyNumberFormat="1" applyFont="1" applyFill="1" applyBorder="1" applyAlignment="1" applyProtection="1">
      <alignment horizontal="center"/>
    </xf>
    <xf numFmtId="164" fontId="22" fillId="0" borderId="7" xfId="24" applyNumberFormat="1" applyFont="1" applyFill="1" applyBorder="1" applyAlignment="1" applyProtection="1">
      <alignment horizontal="center"/>
    </xf>
    <xf numFmtId="0" fontId="40" fillId="11" borderId="1" xfId="2" applyFont="1" applyFill="1" applyBorder="1" applyAlignment="1" applyProtection="1">
      <alignment horizontal="center" wrapText="1"/>
    </xf>
    <xf numFmtId="0" fontId="40" fillId="14" borderId="1" xfId="2" applyFont="1" applyFill="1" applyBorder="1" applyAlignment="1" applyProtection="1">
      <alignment horizontal="center" wrapText="1"/>
    </xf>
    <xf numFmtId="0" fontId="40" fillId="13" borderId="1" xfId="2" applyFont="1" applyFill="1" applyBorder="1" applyAlignment="1" applyProtection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 applyProtection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7" fillId="0" borderId="0" xfId="2" applyFont="1" applyBorder="1" applyProtection="1"/>
    <xf numFmtId="0" fontId="24" fillId="8" borderId="16" xfId="24" applyFont="1" applyFill="1" applyBorder="1" applyAlignment="1" applyProtection="1">
      <alignment horizontal="left"/>
    </xf>
    <xf numFmtId="0" fontId="26" fillId="8" borderId="18" xfId="24" applyFont="1" applyFill="1" applyBorder="1" applyAlignment="1" applyProtection="1">
      <alignment horizontal="left"/>
    </xf>
    <xf numFmtId="0" fontId="24" fillId="8" borderId="17" xfId="24" applyFont="1" applyFill="1" applyBorder="1" applyAlignment="1" applyProtection="1">
      <alignment horizontal="left"/>
    </xf>
    <xf numFmtId="165" fontId="24" fillId="8" borderId="17" xfId="24" applyNumberFormat="1" applyFont="1" applyFill="1" applyBorder="1" applyAlignment="1" applyProtection="1">
      <alignment horizontal="center"/>
    </xf>
    <xf numFmtId="3" fontId="24" fillId="8" borderId="17" xfId="24" applyNumberFormat="1" applyFont="1" applyFill="1" applyBorder="1" applyAlignment="1" applyProtection="1">
      <alignment horizontal="center"/>
    </xf>
    <xf numFmtId="0" fontId="24" fillId="8" borderId="17" xfId="24" applyNumberFormat="1" applyFont="1" applyFill="1" applyBorder="1" applyAlignment="1" applyProtection="1">
      <alignment horizontal="center"/>
    </xf>
    <xf numFmtId="164" fontId="24" fillId="8" borderId="17" xfId="24" applyNumberFormat="1" applyFont="1" applyFill="1" applyBorder="1" applyAlignment="1" applyProtection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 applyProtection="1">
      <alignment horizontal="left"/>
    </xf>
    <xf numFmtId="0" fontId="20" fillId="8" borderId="20" xfId="24" applyFont="1" applyFill="1" applyBorder="1" applyAlignment="1" applyProtection="1">
      <alignment horizontal="right"/>
    </xf>
    <xf numFmtId="0" fontId="26" fillId="8" borderId="20" xfId="24" applyFont="1" applyFill="1" applyBorder="1" applyAlignment="1" applyProtection="1">
      <alignment horizontal="left"/>
    </xf>
    <xf numFmtId="0" fontId="24" fillId="8" borderId="21" xfId="24" applyFont="1" applyFill="1" applyBorder="1" applyAlignment="1" applyProtection="1">
      <alignment horizontal="left"/>
    </xf>
    <xf numFmtId="165" fontId="24" fillId="8" borderId="21" xfId="24" applyNumberFormat="1" applyFont="1" applyFill="1" applyBorder="1" applyAlignment="1" applyProtection="1">
      <alignment horizontal="center"/>
    </xf>
    <xf numFmtId="3" fontId="24" fillId="8" borderId="21" xfId="24" applyNumberFormat="1" applyFont="1" applyFill="1" applyBorder="1" applyAlignment="1" applyProtection="1">
      <alignment horizontal="center"/>
    </xf>
    <xf numFmtId="0" fontId="24" fillId="8" borderId="21" xfId="24" applyNumberFormat="1" applyFont="1" applyFill="1" applyBorder="1" applyAlignment="1" applyProtection="1">
      <alignment horizontal="center"/>
    </xf>
    <xf numFmtId="164" fontId="24" fillId="8" borderId="21" xfId="24" applyNumberFormat="1" applyFont="1" applyFill="1" applyBorder="1" applyAlignment="1" applyProtection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 applyProtection="1">
      <alignment horizontal="center"/>
    </xf>
    <xf numFmtId="164" fontId="20" fillId="0" borderId="0" xfId="2" applyNumberFormat="1" applyFont="1" applyAlignment="1" applyProtection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NumberFormat="1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 applyProtection="1">
      <alignment horizontal="left"/>
    </xf>
    <xf numFmtId="0" fontId="24" fillId="8" borderId="18" xfId="24" applyFont="1" applyFill="1" applyBorder="1" applyAlignment="1" applyProtection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0" fontId="22" fillId="0" borderId="34" xfId="24" applyFont="1" applyFill="1" applyBorder="1" applyAlignment="1" applyProtection="1">
      <alignment horizontal="left"/>
    </xf>
    <xf numFmtId="0" fontId="20" fillId="0" borderId="35" xfId="24" applyFont="1" applyFill="1" applyBorder="1" applyAlignment="1" applyProtection="1">
      <alignment horizontal="left"/>
    </xf>
    <xf numFmtId="0" fontId="22" fillId="0" borderId="35" xfId="24" applyFont="1" applyFill="1" applyBorder="1" applyAlignment="1" applyProtection="1">
      <alignment horizontal="left"/>
    </xf>
    <xf numFmtId="0" fontId="22" fillId="0" borderId="36" xfId="24" applyNumberFormat="1" applyFont="1" applyFill="1" applyBorder="1" applyAlignment="1" applyProtection="1">
      <alignment horizontal="left"/>
    </xf>
    <xf numFmtId="14" fontId="22" fillId="0" borderId="36" xfId="24" applyNumberFormat="1" applyFont="1" applyFill="1" applyBorder="1" applyAlignment="1" applyProtection="1">
      <alignment horizontal="left"/>
    </xf>
    <xf numFmtId="165" fontId="22" fillId="0" borderId="36" xfId="24" applyNumberFormat="1" applyFont="1" applyFill="1" applyBorder="1" applyAlignment="1" applyProtection="1">
      <alignment horizontal="center"/>
    </xf>
    <xf numFmtId="165" fontId="20" fillId="2" borderId="36" xfId="24" applyNumberFormat="1" applyFont="1" applyFill="1" applyBorder="1" applyAlignment="1" applyProtection="1">
      <alignment horizontal="center"/>
    </xf>
    <xf numFmtId="3" fontId="19" fillId="0" borderId="36" xfId="24" applyNumberFormat="1" applyFont="1" applyFill="1" applyBorder="1" applyAlignment="1" applyProtection="1">
      <alignment horizontal="center"/>
    </xf>
    <xf numFmtId="0" fontId="22" fillId="0" borderId="36" xfId="24" applyNumberFormat="1" applyFont="1" applyFill="1" applyBorder="1" applyAlignment="1" applyProtection="1">
      <alignment horizontal="center"/>
    </xf>
    <xf numFmtId="164" fontId="22" fillId="0" borderId="36" xfId="24" applyNumberFormat="1" applyFont="1" applyFill="1" applyBorder="1" applyAlignment="1" applyProtection="1">
      <alignment horizontal="center"/>
    </xf>
    <xf numFmtId="164" fontId="19" fillId="0" borderId="36" xfId="24" applyNumberFormat="1" applyFont="1" applyFill="1" applyBorder="1" applyAlignment="1" applyProtection="1">
      <alignment horizontal="center"/>
    </xf>
    <xf numFmtId="164" fontId="20" fillId="0" borderId="36" xfId="24" applyNumberFormat="1" applyFont="1" applyFill="1" applyBorder="1" applyAlignment="1" applyProtection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Fill="1" applyBorder="1" applyAlignment="1" applyProtection="1">
      <alignment horizontal="left"/>
    </xf>
    <xf numFmtId="0" fontId="20" fillId="0" borderId="43" xfId="24" applyFont="1" applyFill="1" applyBorder="1" applyAlignment="1" applyProtection="1">
      <alignment horizontal="left"/>
    </xf>
    <xf numFmtId="0" fontId="22" fillId="0" borderId="43" xfId="24" applyFont="1" applyFill="1" applyBorder="1" applyAlignment="1" applyProtection="1">
      <alignment horizontal="left"/>
    </xf>
    <xf numFmtId="0" fontId="22" fillId="0" borderId="44" xfId="24" applyNumberFormat="1" applyFont="1" applyFill="1" applyBorder="1" applyAlignment="1" applyProtection="1">
      <alignment horizontal="left"/>
    </xf>
    <xf numFmtId="165" fontId="22" fillId="0" borderId="44" xfId="24" applyNumberFormat="1" applyFont="1" applyFill="1" applyBorder="1" applyAlignment="1" applyProtection="1">
      <alignment horizontal="center"/>
    </xf>
    <xf numFmtId="165" fontId="20" fillId="2" borderId="44" xfId="24" applyNumberFormat="1" applyFont="1" applyFill="1" applyBorder="1" applyAlignment="1" applyProtection="1">
      <alignment horizontal="center"/>
    </xf>
    <xf numFmtId="0" fontId="22" fillId="0" borderId="44" xfId="24" applyNumberFormat="1" applyFont="1" applyFill="1" applyBorder="1" applyAlignment="1" applyProtection="1">
      <alignment horizontal="center"/>
    </xf>
    <xf numFmtId="164" fontId="22" fillId="0" borderId="44" xfId="24" applyNumberFormat="1" applyFont="1" applyFill="1" applyBorder="1" applyAlignment="1" applyProtection="1">
      <alignment horizontal="center"/>
    </xf>
    <xf numFmtId="164" fontId="20" fillId="0" borderId="44" xfId="24" applyNumberFormat="1" applyFont="1" applyFill="1" applyBorder="1" applyAlignment="1" applyProtection="1">
      <alignment horizontal="center"/>
    </xf>
    <xf numFmtId="165" fontId="23" fillId="2" borderId="44" xfId="24" applyNumberFormat="1" applyFont="1" applyFill="1" applyBorder="1" applyAlignment="1" applyProtection="1">
      <alignment horizontal="center"/>
    </xf>
    <xf numFmtId="0" fontId="24" fillId="8" borderId="45" xfId="24" applyFont="1" applyFill="1" applyBorder="1" applyAlignment="1" applyProtection="1">
      <alignment horizontal="left"/>
    </xf>
    <xf numFmtId="0" fontId="20" fillId="8" borderId="46" xfId="24" applyFont="1" applyFill="1" applyBorder="1" applyAlignment="1" applyProtection="1">
      <alignment horizontal="right"/>
    </xf>
    <xf numFmtId="0" fontId="26" fillId="8" borderId="46" xfId="24" applyFont="1" applyFill="1" applyBorder="1" applyAlignment="1" applyProtection="1">
      <alignment horizontal="left"/>
    </xf>
    <xf numFmtId="0" fontId="24" fillId="8" borderId="47" xfId="24" applyFont="1" applyFill="1" applyBorder="1" applyAlignment="1" applyProtection="1">
      <alignment horizontal="left"/>
    </xf>
    <xf numFmtId="165" fontId="24" fillId="8" borderId="47" xfId="24" applyNumberFormat="1" applyFont="1" applyFill="1" applyBorder="1" applyAlignment="1" applyProtection="1">
      <alignment horizontal="center"/>
    </xf>
    <xf numFmtId="3" fontId="24" fillId="8" borderId="47" xfId="24" applyNumberFormat="1" applyFont="1" applyFill="1" applyBorder="1" applyAlignment="1" applyProtection="1">
      <alignment horizontal="center"/>
    </xf>
    <xf numFmtId="0" fontId="24" fillId="8" borderId="47" xfId="24" applyNumberFormat="1" applyFont="1" applyFill="1" applyBorder="1" applyAlignment="1" applyProtection="1">
      <alignment horizontal="center"/>
    </xf>
    <xf numFmtId="164" fontId="24" fillId="8" borderId="47" xfId="24" applyNumberFormat="1" applyFont="1" applyFill="1" applyBorder="1" applyAlignment="1" applyProtection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25" fillId="0" borderId="0" xfId="0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27" fillId="7" borderId="2" xfId="4" applyNumberFormat="1" applyFont="1" applyFill="1" applyBorder="1" applyAlignment="1">
      <alignment horizontal="center" wrapText="1"/>
    </xf>
    <xf numFmtId="0" fontId="0" fillId="0" borderId="0" xfId="65" applyNumberFormat="1" applyFont="1"/>
    <xf numFmtId="0" fontId="0" fillId="0" borderId="0" xfId="0" applyNumberFormat="1"/>
    <xf numFmtId="0" fontId="32" fillId="0" borderId="0" xfId="66" applyNumberFormat="1" applyFont="1" applyFill="1" applyBorder="1"/>
    <xf numFmtId="0" fontId="19" fillId="3" borderId="25" xfId="25" applyNumberFormat="1" applyFont="1" applyFill="1" applyBorder="1" applyAlignment="1" applyProtection="1">
      <alignment horizontal="center"/>
    </xf>
    <xf numFmtId="0" fontId="40" fillId="14" borderId="26" xfId="25" applyNumberFormat="1" applyFont="1" applyFill="1" applyBorder="1" applyAlignment="1" applyProtection="1">
      <alignment horizontal="center" wrapText="1"/>
    </xf>
    <xf numFmtId="0" fontId="39" fillId="0" borderId="27" xfId="25" applyNumberFormat="1" applyFont="1" applyFill="1" applyBorder="1" applyAlignment="1" applyProtection="1">
      <alignment horizontal="center"/>
    </xf>
    <xf numFmtId="0" fontId="24" fillId="8" borderId="28" xfId="24" applyNumberFormat="1" applyFont="1" applyFill="1" applyBorder="1" applyAlignment="1" applyProtection="1">
      <alignment horizontal="center"/>
    </xf>
    <xf numFmtId="0" fontId="24" fillId="8" borderId="49" xfId="24" applyNumberFormat="1" applyFont="1" applyFill="1" applyBorder="1" applyAlignment="1" applyProtection="1">
      <alignment horizontal="center"/>
    </xf>
    <xf numFmtId="0" fontId="24" fillId="8" borderId="29" xfId="24" applyNumberFormat="1" applyFont="1" applyFill="1" applyBorder="1" applyAlignment="1" applyProtection="1">
      <alignment horizontal="center"/>
    </xf>
    <xf numFmtId="0" fontId="24" fillId="8" borderId="25" xfId="24" applyNumberFormat="1" applyFont="1" applyFill="1" applyBorder="1" applyAlignment="1" applyProtection="1">
      <alignment horizontal="center"/>
    </xf>
    <xf numFmtId="0" fontId="20" fillId="0" borderId="0" xfId="23" applyNumberFormat="1" applyFont="1" applyAlignment="1" applyProtection="1">
      <alignment horizontal="center"/>
    </xf>
    <xf numFmtId="0" fontId="7" fillId="0" borderId="0" xfId="2" applyNumberFormat="1" applyFont="1" applyProtection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0" fontId="43" fillId="0" borderId="22" xfId="2" applyFont="1" applyBorder="1" applyAlignment="1" applyProtection="1">
      <alignment horizontal="left"/>
    </xf>
    <xf numFmtId="0" fontId="43" fillId="0" borderId="40" xfId="2" applyFont="1" applyBorder="1" applyAlignment="1" applyProtection="1">
      <alignment horizontal="left"/>
    </xf>
    <xf numFmtId="14" fontId="7" fillId="0" borderId="39" xfId="2" applyNumberFormat="1" applyFont="1" applyBorder="1" applyAlignment="1" applyProtection="1">
      <alignment horizontal="center" vertical="center"/>
    </xf>
    <xf numFmtId="14" fontId="7" fillId="0" borderId="38" xfId="2" applyNumberFormat="1" applyFont="1" applyBorder="1" applyAlignment="1" applyProtection="1">
      <alignment horizontal="center" vertical="center"/>
    </xf>
    <xf numFmtId="14" fontId="7" fillId="0" borderId="37" xfId="2" applyNumberFormat="1" applyFont="1" applyBorder="1" applyAlignment="1" applyProtection="1">
      <alignment horizontal="center" vertical="center"/>
    </xf>
    <xf numFmtId="0" fontId="18" fillId="12" borderId="39" xfId="2" applyFont="1" applyFill="1" applyBorder="1" applyAlignment="1" applyProtection="1">
      <alignment horizontal="right"/>
    </xf>
    <xf numFmtId="0" fontId="18" fillId="12" borderId="37" xfId="2" applyFont="1" applyFill="1" applyBorder="1" applyAlignment="1" applyProtection="1">
      <alignment horizontal="right"/>
    </xf>
    <xf numFmtId="0" fontId="18" fillId="12" borderId="38" xfId="2" applyFont="1" applyFill="1" applyBorder="1" applyAlignment="1" applyProtection="1">
      <alignment horizontal="right"/>
    </xf>
    <xf numFmtId="0" fontId="42" fillId="0" borderId="23" xfId="2" applyFont="1" applyBorder="1" applyAlignment="1" applyProtection="1">
      <alignment horizontal="left"/>
    </xf>
    <xf numFmtId="0" fontId="42" fillId="0" borderId="37" xfId="2" applyFont="1" applyBorder="1" applyAlignment="1" applyProtection="1">
      <alignment horizontal="left"/>
    </xf>
    <xf numFmtId="0" fontId="42" fillId="0" borderId="38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 wrapText="1"/>
    </xf>
    <xf numFmtId="0" fontId="7" fillId="0" borderId="38" xfId="2" applyFont="1" applyBorder="1" applyAlignment="1" applyProtection="1">
      <alignment horizontal="center" wrapText="1"/>
    </xf>
    <xf numFmtId="0" fontId="42" fillId="0" borderId="40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/>
    </xf>
    <xf numFmtId="0" fontId="7" fillId="0" borderId="37" xfId="2" applyFont="1" applyBorder="1" applyAlignment="1" applyProtection="1">
      <alignment horizontal="center"/>
    </xf>
    <xf numFmtId="0" fontId="7" fillId="0" borderId="38" xfId="2" applyFont="1" applyBorder="1" applyAlignment="1" applyProtection="1">
      <alignment horizontal="center"/>
    </xf>
    <xf numFmtId="0" fontId="45" fillId="0" borderId="39" xfId="2" applyFont="1" applyBorder="1" applyAlignment="1" applyProtection="1">
      <alignment horizontal="center" wrapText="1"/>
    </xf>
    <xf numFmtId="0" fontId="45" fillId="0" borderId="37" xfId="2" applyFont="1" applyBorder="1" applyAlignment="1" applyProtection="1">
      <alignment horizontal="center" wrapText="1"/>
    </xf>
    <xf numFmtId="0" fontId="45" fillId="0" borderId="41" xfId="2" applyFont="1" applyBorder="1" applyAlignment="1" applyProtection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56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51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sqref="A1:C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62" bestFit="1" customWidth="1"/>
    <col min="39" max="16384" width="9.140625" style="1"/>
  </cols>
  <sheetData>
    <row r="1" spans="1:38" ht="41.25" customHeight="1" x14ac:dyDescent="0.25">
      <c r="A1" s="174" t="s">
        <v>0</v>
      </c>
      <c r="B1" s="175"/>
      <c r="C1" s="176"/>
      <c r="D1" s="177" t="s">
        <v>123</v>
      </c>
      <c r="E1" s="178"/>
      <c r="F1" s="179" t="s">
        <v>69</v>
      </c>
      <c r="G1" s="179"/>
      <c r="H1" s="180">
        <f>VLOOKUP(D1,List!A3:C142,2,FALSE)</f>
        <v>555777999</v>
      </c>
      <c r="I1" s="181"/>
      <c r="J1" s="181"/>
      <c r="K1" s="182"/>
      <c r="L1" s="183" t="s">
        <v>114</v>
      </c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5"/>
    </row>
    <row r="2" spans="1:38" ht="16.899999999999999" customHeight="1" thickBot="1" x14ac:dyDescent="0.3">
      <c r="A2" s="166" t="s">
        <v>1</v>
      </c>
      <c r="B2" s="167"/>
      <c r="C2" s="167"/>
      <c r="D2" s="168">
        <v>44927</v>
      </c>
      <c r="E2" s="169"/>
      <c r="F2" s="168">
        <v>45291</v>
      </c>
      <c r="G2" s="170"/>
      <c r="H2" s="170"/>
      <c r="I2" s="169"/>
      <c r="J2" s="2">
        <f>IF($AD$1="",SUM(J4:J44),SUMIF($E$4:$E$44,$AD$1,J4:J44))</f>
        <v>5868</v>
      </c>
      <c r="K2" s="2">
        <f>IF($AD$1="",SUM(K4:K44),SUMIF($E$4:$E$44,$AD$1,K4:K44))</f>
        <v>22</v>
      </c>
      <c r="L2" s="171" t="s">
        <v>117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3"/>
      <c r="Y2" s="71">
        <f>IF($AD$1="",SUM(Y4:Y44),SUMIF($E$4:$E$44,$AD$1,Y4:Y44))</f>
        <v>1290135.6100000001</v>
      </c>
      <c r="Z2" s="71">
        <f t="shared" ref="Z2:AL2" si="0">IF($AD$1="",SUM(Z4:Z44),SUMIF($E$4:$E$44,$AD$1,Z4:Z44))</f>
        <v>11016.829999999998</v>
      </c>
      <c r="AA2" s="71">
        <f t="shared" si="0"/>
        <v>24381.02</v>
      </c>
      <c r="AB2" s="71">
        <f t="shared" si="0"/>
        <v>1325533.4599999997</v>
      </c>
      <c r="AC2" s="71">
        <f t="shared" si="0"/>
        <v>254136.72999999998</v>
      </c>
      <c r="AD2" s="71">
        <f t="shared" si="0"/>
        <v>145808.68060000002</v>
      </c>
      <c r="AE2" s="71">
        <f t="shared" si="0"/>
        <v>6111.6900000000014</v>
      </c>
      <c r="AF2" s="71">
        <f t="shared" si="0"/>
        <v>14612.5</v>
      </c>
      <c r="AG2" s="71">
        <f t="shared" si="0"/>
        <v>11102.199999999999</v>
      </c>
      <c r="AH2" s="71">
        <f t="shared" si="0"/>
        <v>21183.71</v>
      </c>
      <c r="AI2" s="71">
        <f t="shared" si="0"/>
        <v>452955.5106000001</v>
      </c>
      <c r="AJ2" s="71">
        <f t="shared" si="0"/>
        <v>1778488.9706000003</v>
      </c>
      <c r="AK2" s="99">
        <f t="shared" si="0"/>
        <v>1778488.9705999999</v>
      </c>
      <c r="AL2" s="154">
        <f t="shared" si="0"/>
        <v>5868</v>
      </c>
    </row>
    <row r="3" spans="1:38" s="8" customFormat="1" ht="82.5" customHeight="1" thickTop="1" thickBot="1" x14ac:dyDescent="0.25">
      <c r="A3" s="59" t="s">
        <v>155</v>
      </c>
      <c r="B3" s="15" t="s">
        <v>214</v>
      </c>
      <c r="C3" s="7" t="s">
        <v>156</v>
      </c>
      <c r="D3" s="7" t="s">
        <v>217</v>
      </c>
      <c r="E3" s="15" t="s">
        <v>124</v>
      </c>
      <c r="F3" s="7" t="s">
        <v>157</v>
      </c>
      <c r="G3" s="16" t="s">
        <v>228</v>
      </c>
      <c r="H3" s="15" t="s">
        <v>90</v>
      </c>
      <c r="I3" s="16" t="s">
        <v>229</v>
      </c>
      <c r="J3" s="65" t="s">
        <v>2</v>
      </c>
      <c r="K3" s="65" t="s">
        <v>139</v>
      </c>
      <c r="L3" s="4" t="s">
        <v>158</v>
      </c>
      <c r="M3" s="4" t="s">
        <v>159</v>
      </c>
      <c r="N3" s="5" t="s">
        <v>225</v>
      </c>
      <c r="O3" s="5" t="s">
        <v>218</v>
      </c>
      <c r="P3" s="65" t="s">
        <v>96</v>
      </c>
      <c r="Q3" s="7" t="s">
        <v>219</v>
      </c>
      <c r="R3" s="5" t="s">
        <v>223</v>
      </c>
      <c r="S3" s="3" t="s">
        <v>220</v>
      </c>
      <c r="T3" s="3" t="s">
        <v>221</v>
      </c>
      <c r="U3" s="3" t="s">
        <v>224</v>
      </c>
      <c r="V3" s="7" t="s">
        <v>222</v>
      </c>
      <c r="W3" s="65" t="s">
        <v>92</v>
      </c>
      <c r="X3" s="65" t="s">
        <v>91</v>
      </c>
      <c r="Y3" s="6" t="s">
        <v>121</v>
      </c>
      <c r="Z3" s="6" t="s">
        <v>119</v>
      </c>
      <c r="AA3" s="6" t="s">
        <v>118</v>
      </c>
      <c r="AB3" s="63" t="s">
        <v>115</v>
      </c>
      <c r="AC3" s="6" t="s">
        <v>120</v>
      </c>
      <c r="AD3" s="6" t="s">
        <v>226</v>
      </c>
      <c r="AE3" s="6" t="s">
        <v>122</v>
      </c>
      <c r="AF3" s="6" t="s">
        <v>160</v>
      </c>
      <c r="AG3" s="6" t="s">
        <v>227</v>
      </c>
      <c r="AH3" s="6" t="s">
        <v>97</v>
      </c>
      <c r="AI3" s="63" t="s">
        <v>116</v>
      </c>
      <c r="AJ3" s="63" t="s">
        <v>93</v>
      </c>
      <c r="AK3" s="64" t="s">
        <v>230</v>
      </c>
      <c r="AL3" s="155" t="s">
        <v>231</v>
      </c>
    </row>
    <row r="4" spans="1:38" ht="12.75" customHeight="1" x14ac:dyDescent="0.2">
      <c r="A4" s="103" t="s">
        <v>179</v>
      </c>
      <c r="B4" s="104"/>
      <c r="C4" s="105">
        <v>500</v>
      </c>
      <c r="D4" s="106" t="s">
        <v>132</v>
      </c>
      <c r="E4" s="107" t="s">
        <v>126</v>
      </c>
      <c r="F4" s="108">
        <v>44927</v>
      </c>
      <c r="G4" s="109"/>
      <c r="H4" s="108">
        <v>45291</v>
      </c>
      <c r="I4" s="109">
        <v>45255</v>
      </c>
      <c r="J4" s="110">
        <f t="shared" ref="J4" si="1">IF(F4&gt;0,+IF(I4&gt;0,I4,H4)-IF(G4&gt;0,G4,F4)+1,0)</f>
        <v>329</v>
      </c>
      <c r="K4" s="110">
        <f t="shared" ref="K4" si="2">IF(C4&lt;=0,"",IF(C4=C3,"",1))</f>
        <v>1</v>
      </c>
      <c r="L4" s="111">
        <v>4</v>
      </c>
      <c r="M4" s="61">
        <v>291.70999999999998</v>
      </c>
      <c r="N4" s="114">
        <v>0</v>
      </c>
      <c r="O4" s="114">
        <v>5.42</v>
      </c>
      <c r="P4" s="113">
        <f>SUM(M4:O4)</f>
        <v>297.13</v>
      </c>
      <c r="Q4" s="114">
        <v>57.97</v>
      </c>
      <c r="R4" s="112">
        <f>P4*11%</f>
        <v>32.6843</v>
      </c>
      <c r="S4" s="62">
        <v>1.36</v>
      </c>
      <c r="T4" s="62">
        <v>2.5</v>
      </c>
      <c r="U4" s="112">
        <v>0</v>
      </c>
      <c r="V4" s="114">
        <v>0</v>
      </c>
      <c r="W4" s="113">
        <f t="shared" ref="W4" si="3">SUM(Q4:V4)</f>
        <v>94.514300000000006</v>
      </c>
      <c r="X4" s="113">
        <f t="shared" ref="X4" si="4">+P4+W4</f>
        <v>391.64429999999999</v>
      </c>
      <c r="Y4" s="113">
        <f t="shared" ref="Y4" si="5">M4*J4</f>
        <v>95972.59</v>
      </c>
      <c r="Z4" s="113">
        <f>J4*N4</f>
        <v>0</v>
      </c>
      <c r="AA4" s="113">
        <f t="shared" ref="AA4" si="6">O4*J4</f>
        <v>1783.18</v>
      </c>
      <c r="AB4" s="115">
        <f t="shared" ref="AB4:AI4" si="7">$J4*P4</f>
        <v>97755.77</v>
      </c>
      <c r="AC4" s="115">
        <f t="shared" si="7"/>
        <v>19072.13</v>
      </c>
      <c r="AD4" s="115">
        <f t="shared" si="7"/>
        <v>10753.134700000001</v>
      </c>
      <c r="AE4" s="115">
        <f t="shared" si="7"/>
        <v>447.44000000000005</v>
      </c>
      <c r="AF4" s="115">
        <f t="shared" si="7"/>
        <v>822.5</v>
      </c>
      <c r="AG4" s="115">
        <f t="shared" si="7"/>
        <v>0</v>
      </c>
      <c r="AH4" s="115">
        <f t="shared" si="7"/>
        <v>0</v>
      </c>
      <c r="AI4" s="115">
        <f t="shared" si="7"/>
        <v>31095.204700000002</v>
      </c>
      <c r="AJ4" s="116">
        <f t="shared" ref="AJ4" si="8">AB4+AI4</f>
        <v>128850.97470000001</v>
      </c>
      <c r="AK4" s="58">
        <f t="shared" ref="AK4" si="9">IF(A5=A4,0,SUMIF($A$4:$A$4806,$A4,AB$4:AB$4806))+IF(A5=A4,0,SUMIF($A$4:$A$4806,$A4,AI$4:AI$4806))</f>
        <v>128850.97470000001</v>
      </c>
      <c r="AL4" s="156">
        <f t="shared" ref="AL4" si="10">IF(A5=A4,0,SUMIF($A$4:$A$4806,$A4,J$4:J$4806))+IF(A5=A4,0,SUMIF($A$4:$A$4806,$A4))</f>
        <v>329</v>
      </c>
    </row>
    <row r="5" spans="1:38" ht="12.75" customHeight="1" x14ac:dyDescent="0.2">
      <c r="A5" s="103" t="s">
        <v>180</v>
      </c>
      <c r="B5" s="104"/>
      <c r="C5" s="105">
        <v>502</v>
      </c>
      <c r="D5" s="106" t="s">
        <v>132</v>
      </c>
      <c r="E5" s="107" t="s">
        <v>126</v>
      </c>
      <c r="F5" s="108">
        <v>44927</v>
      </c>
      <c r="G5" s="109"/>
      <c r="H5" s="108">
        <v>45291</v>
      </c>
      <c r="I5" s="109"/>
      <c r="J5" s="110">
        <f t="shared" ref="J5:J43" si="11">IF(F5&gt;0,+IF(I5&gt;0,I5,H5)-IF(G5&gt;0,G5,F5)+1,0)</f>
        <v>365</v>
      </c>
      <c r="K5" s="110">
        <f t="shared" ref="K5:K43" si="12">IF(C5&lt;=0,"",IF(C5=C4,"",1))</f>
        <v>1</v>
      </c>
      <c r="L5" s="111">
        <v>3</v>
      </c>
      <c r="M5" s="61">
        <v>223.56</v>
      </c>
      <c r="N5" s="114">
        <v>0</v>
      </c>
      <c r="O5" s="114">
        <v>4.16</v>
      </c>
      <c r="P5" s="113">
        <f t="shared" ref="P5:P43" si="13">SUM(M5:O5)</f>
        <v>227.72</v>
      </c>
      <c r="Q5" s="114">
        <v>56.63</v>
      </c>
      <c r="R5" s="112">
        <v>25.049199999999999</v>
      </c>
      <c r="S5" s="112">
        <v>1.04</v>
      </c>
      <c r="T5" s="112">
        <v>2.5</v>
      </c>
      <c r="U5" s="112">
        <v>0</v>
      </c>
      <c r="V5" s="114">
        <v>0</v>
      </c>
      <c r="W5" s="113">
        <f t="shared" ref="W5:W43" si="14">SUM(Q5:V5)</f>
        <v>85.219200000000015</v>
      </c>
      <c r="X5" s="113">
        <f t="shared" ref="X5:X43" si="15">+P5+W5</f>
        <v>312.93920000000003</v>
      </c>
      <c r="Y5" s="113">
        <f t="shared" ref="Y5:Y43" si="16">M5*J5</f>
        <v>81599.399999999994</v>
      </c>
      <c r="Z5" s="113">
        <f t="shared" ref="Z5:Z43" si="17">J5*N5</f>
        <v>0</v>
      </c>
      <c r="AA5" s="113">
        <f t="shared" ref="AA5:AA43" si="18">O5*J5</f>
        <v>1518.4</v>
      </c>
      <c r="AB5" s="115">
        <f t="shared" ref="AB5:AB43" si="19">$J5*P5</f>
        <v>83117.8</v>
      </c>
      <c r="AC5" s="115">
        <f t="shared" ref="AC5:AC43" si="20">$J5*Q5</f>
        <v>20669.95</v>
      </c>
      <c r="AD5" s="115">
        <f t="shared" ref="AD5:AD43" si="21">$J5*R5</f>
        <v>9142.9580000000005</v>
      </c>
      <c r="AE5" s="115">
        <f t="shared" ref="AE5:AE43" si="22">$J5*S5</f>
        <v>379.6</v>
      </c>
      <c r="AF5" s="115">
        <f t="shared" ref="AF5:AF43" si="23">$J5*T5</f>
        <v>912.5</v>
      </c>
      <c r="AG5" s="115">
        <f t="shared" ref="AG5:AG43" si="24">$J5*U5</f>
        <v>0</v>
      </c>
      <c r="AH5" s="115">
        <f t="shared" ref="AH5:AH43" si="25">$J5*V5</f>
        <v>0</v>
      </c>
      <c r="AI5" s="115">
        <f t="shared" ref="AI5:AI43" si="26">$J5*W5</f>
        <v>31105.008000000005</v>
      </c>
      <c r="AJ5" s="116">
        <f t="shared" ref="AJ5:AJ43" si="27">AB5+AI5</f>
        <v>114222.808</v>
      </c>
      <c r="AK5" s="58">
        <f t="shared" ref="AK5:AK43" si="28">IF(A6=A5,0,SUMIF($A$4:$A$4806,$A5,AB$4:AB$4806))+IF(A6=A5,0,SUMIF($A$4:$A$4806,$A5,AI$4:AI$4806))</f>
        <v>114222.808</v>
      </c>
      <c r="AL5" s="156">
        <f t="shared" ref="AL5:AL43" si="29">IF(A6=A5,0,SUMIF($A$4:$A$4806,$A5,J$4:J$4806))+IF(A6=A5,0,SUMIF($A$4:$A$4806,$A5))</f>
        <v>365</v>
      </c>
    </row>
    <row r="6" spans="1:38" ht="12.75" customHeight="1" x14ac:dyDescent="0.2">
      <c r="A6" s="103" t="s">
        <v>181</v>
      </c>
      <c r="B6" s="104"/>
      <c r="C6" s="105">
        <v>503</v>
      </c>
      <c r="D6" s="106" t="s">
        <v>132</v>
      </c>
      <c r="E6" s="107" t="s">
        <v>126</v>
      </c>
      <c r="F6" s="108">
        <v>44927</v>
      </c>
      <c r="G6" s="109"/>
      <c r="H6" s="108">
        <v>45107</v>
      </c>
      <c r="I6" s="109"/>
      <c r="J6" s="110">
        <f t="shared" si="11"/>
        <v>181</v>
      </c>
      <c r="K6" s="110">
        <f t="shared" si="12"/>
        <v>1</v>
      </c>
      <c r="L6" s="111">
        <v>2</v>
      </c>
      <c r="M6" s="61">
        <v>144.81</v>
      </c>
      <c r="N6" s="114">
        <v>7.75</v>
      </c>
      <c r="O6" s="114">
        <v>2.69</v>
      </c>
      <c r="P6" s="113">
        <f t="shared" si="13"/>
        <v>155.25</v>
      </c>
      <c r="Q6" s="114">
        <v>54.84</v>
      </c>
      <c r="R6" s="112">
        <v>17.077500000000001</v>
      </c>
      <c r="S6" s="112">
        <v>0.68</v>
      </c>
      <c r="T6" s="112">
        <v>2.5</v>
      </c>
      <c r="U6" s="112">
        <v>0</v>
      </c>
      <c r="V6" s="114">
        <v>2.5</v>
      </c>
      <c r="W6" s="113">
        <f t="shared" si="14"/>
        <v>77.597500000000011</v>
      </c>
      <c r="X6" s="113">
        <f t="shared" si="15"/>
        <v>232.84750000000003</v>
      </c>
      <c r="Y6" s="113">
        <f t="shared" si="16"/>
        <v>26210.61</v>
      </c>
      <c r="Z6" s="113">
        <f t="shared" si="17"/>
        <v>1402.75</v>
      </c>
      <c r="AA6" s="113">
        <f t="shared" si="18"/>
        <v>486.89</v>
      </c>
      <c r="AB6" s="115">
        <f t="shared" si="19"/>
        <v>28100.25</v>
      </c>
      <c r="AC6" s="115">
        <f t="shared" si="20"/>
        <v>9926.0400000000009</v>
      </c>
      <c r="AD6" s="115">
        <f t="shared" si="21"/>
        <v>3091.0275000000001</v>
      </c>
      <c r="AE6" s="115">
        <f t="shared" si="22"/>
        <v>123.08000000000001</v>
      </c>
      <c r="AF6" s="115">
        <f t="shared" si="23"/>
        <v>452.5</v>
      </c>
      <c r="AG6" s="115">
        <f t="shared" si="24"/>
        <v>0</v>
      </c>
      <c r="AH6" s="115">
        <f t="shared" si="25"/>
        <v>452.5</v>
      </c>
      <c r="AI6" s="115">
        <f t="shared" si="26"/>
        <v>14045.147500000003</v>
      </c>
      <c r="AJ6" s="116">
        <f t="shared" si="27"/>
        <v>42145.397500000006</v>
      </c>
      <c r="AK6" s="58">
        <f t="shared" si="28"/>
        <v>0</v>
      </c>
      <c r="AL6" s="156">
        <f t="shared" si="29"/>
        <v>0</v>
      </c>
    </row>
    <row r="7" spans="1:38" ht="12.75" customHeight="1" x14ac:dyDescent="0.2">
      <c r="A7" s="103" t="s">
        <v>181</v>
      </c>
      <c r="B7" s="104"/>
      <c r="C7" s="105">
        <v>503</v>
      </c>
      <c r="D7" s="106" t="s">
        <v>132</v>
      </c>
      <c r="E7" s="107" t="s">
        <v>126</v>
      </c>
      <c r="F7" s="108">
        <v>45108</v>
      </c>
      <c r="G7" s="109"/>
      <c r="H7" s="108">
        <v>45291</v>
      </c>
      <c r="I7" s="109"/>
      <c r="J7" s="110">
        <f t="shared" si="11"/>
        <v>184</v>
      </c>
      <c r="K7" s="110" t="str">
        <f t="shared" si="12"/>
        <v/>
      </c>
      <c r="L7" s="111">
        <v>2</v>
      </c>
      <c r="M7" s="61">
        <v>144.81</v>
      </c>
      <c r="N7" s="114">
        <v>0</v>
      </c>
      <c r="O7" s="114">
        <v>2.69</v>
      </c>
      <c r="P7" s="113">
        <f t="shared" si="13"/>
        <v>147.5</v>
      </c>
      <c r="Q7" s="114">
        <v>54.84</v>
      </c>
      <c r="R7" s="112">
        <v>16.225000000000001</v>
      </c>
      <c r="S7" s="112">
        <v>0.68</v>
      </c>
      <c r="T7" s="112">
        <v>2.5</v>
      </c>
      <c r="U7" s="112">
        <v>0</v>
      </c>
      <c r="V7" s="114">
        <v>0</v>
      </c>
      <c r="W7" s="113">
        <f t="shared" si="14"/>
        <v>74.245000000000005</v>
      </c>
      <c r="X7" s="113">
        <f t="shared" si="15"/>
        <v>221.745</v>
      </c>
      <c r="Y7" s="113">
        <f t="shared" si="16"/>
        <v>26645.040000000001</v>
      </c>
      <c r="Z7" s="113">
        <f t="shared" si="17"/>
        <v>0</v>
      </c>
      <c r="AA7" s="113">
        <f t="shared" si="18"/>
        <v>494.96</v>
      </c>
      <c r="AB7" s="115">
        <f t="shared" si="19"/>
        <v>27140</v>
      </c>
      <c r="AC7" s="115">
        <f t="shared" si="20"/>
        <v>10090.560000000001</v>
      </c>
      <c r="AD7" s="115">
        <f t="shared" si="21"/>
        <v>2985.4</v>
      </c>
      <c r="AE7" s="115">
        <f t="shared" si="22"/>
        <v>125.12</v>
      </c>
      <c r="AF7" s="115">
        <f t="shared" si="23"/>
        <v>460</v>
      </c>
      <c r="AG7" s="115">
        <f t="shared" si="24"/>
        <v>0</v>
      </c>
      <c r="AH7" s="115">
        <f t="shared" si="25"/>
        <v>0</v>
      </c>
      <c r="AI7" s="115">
        <f t="shared" si="26"/>
        <v>13661.080000000002</v>
      </c>
      <c r="AJ7" s="116">
        <f t="shared" si="27"/>
        <v>40801.08</v>
      </c>
      <c r="AK7" s="58">
        <f t="shared" si="28"/>
        <v>82946.477500000008</v>
      </c>
      <c r="AL7" s="156">
        <f t="shared" si="29"/>
        <v>365</v>
      </c>
    </row>
    <row r="8" spans="1:38" ht="12.75" customHeight="1" x14ac:dyDescent="0.2">
      <c r="A8" s="103" t="s">
        <v>182</v>
      </c>
      <c r="B8" s="104"/>
      <c r="C8" s="105">
        <v>505</v>
      </c>
      <c r="D8" s="106" t="s">
        <v>138</v>
      </c>
      <c r="E8" s="107" t="s">
        <v>127</v>
      </c>
      <c r="F8" s="108">
        <v>44927</v>
      </c>
      <c r="G8" s="109"/>
      <c r="H8" s="108">
        <v>45291</v>
      </c>
      <c r="I8" s="109"/>
      <c r="J8" s="110">
        <f t="shared" si="11"/>
        <v>365</v>
      </c>
      <c r="K8" s="110">
        <f t="shared" si="12"/>
        <v>1</v>
      </c>
      <c r="L8" s="111">
        <v>4</v>
      </c>
      <c r="M8" s="61">
        <v>291.70999999999998</v>
      </c>
      <c r="N8" s="114">
        <v>0</v>
      </c>
      <c r="O8" s="114">
        <v>5.42</v>
      </c>
      <c r="P8" s="113">
        <f t="shared" si="13"/>
        <v>297.13</v>
      </c>
      <c r="Q8" s="114">
        <v>57.97</v>
      </c>
      <c r="R8" s="112">
        <v>32.6843</v>
      </c>
      <c r="S8" s="112">
        <v>1.36</v>
      </c>
      <c r="T8" s="112">
        <v>2.5</v>
      </c>
      <c r="U8" s="112">
        <v>0</v>
      </c>
      <c r="V8" s="114">
        <v>2.5</v>
      </c>
      <c r="W8" s="113">
        <f t="shared" si="14"/>
        <v>97.014300000000006</v>
      </c>
      <c r="X8" s="113">
        <f t="shared" si="15"/>
        <v>394.14429999999999</v>
      </c>
      <c r="Y8" s="113">
        <f t="shared" si="16"/>
        <v>106474.15</v>
      </c>
      <c r="Z8" s="113">
        <f t="shared" si="17"/>
        <v>0</v>
      </c>
      <c r="AA8" s="113">
        <f t="shared" si="18"/>
        <v>1978.3</v>
      </c>
      <c r="AB8" s="115">
        <f t="shared" si="19"/>
        <v>108452.45</v>
      </c>
      <c r="AC8" s="115">
        <f t="shared" si="20"/>
        <v>21159.05</v>
      </c>
      <c r="AD8" s="115">
        <f t="shared" si="21"/>
        <v>11929.7695</v>
      </c>
      <c r="AE8" s="115">
        <f t="shared" si="22"/>
        <v>496.40000000000003</v>
      </c>
      <c r="AF8" s="115">
        <f t="shared" si="23"/>
        <v>912.5</v>
      </c>
      <c r="AG8" s="115">
        <f t="shared" si="24"/>
        <v>0</v>
      </c>
      <c r="AH8" s="115">
        <f t="shared" si="25"/>
        <v>912.5</v>
      </c>
      <c r="AI8" s="115">
        <f t="shared" si="26"/>
        <v>35410.219499999999</v>
      </c>
      <c r="AJ8" s="116">
        <f t="shared" si="27"/>
        <v>143862.66949999999</v>
      </c>
      <c r="AK8" s="58">
        <f t="shared" si="28"/>
        <v>143862.66949999999</v>
      </c>
      <c r="AL8" s="156">
        <f t="shared" si="29"/>
        <v>365</v>
      </c>
    </row>
    <row r="9" spans="1:38" ht="12.75" customHeight="1" x14ac:dyDescent="0.2">
      <c r="A9" s="103" t="s">
        <v>183</v>
      </c>
      <c r="B9" s="104"/>
      <c r="C9" s="105">
        <v>506</v>
      </c>
      <c r="D9" s="106" t="s">
        <v>138</v>
      </c>
      <c r="E9" s="107" t="s">
        <v>127</v>
      </c>
      <c r="F9" s="108">
        <v>44927</v>
      </c>
      <c r="G9" s="109"/>
      <c r="H9" s="108">
        <v>45291</v>
      </c>
      <c r="I9" s="109"/>
      <c r="J9" s="110">
        <f t="shared" si="11"/>
        <v>365</v>
      </c>
      <c r="K9" s="110">
        <f t="shared" si="12"/>
        <v>1</v>
      </c>
      <c r="L9" s="111">
        <v>4</v>
      </c>
      <c r="M9" s="61">
        <v>291.70999999999998</v>
      </c>
      <c r="N9" s="114">
        <v>0</v>
      </c>
      <c r="O9" s="114">
        <v>5.42</v>
      </c>
      <c r="P9" s="113">
        <f t="shared" si="13"/>
        <v>297.13</v>
      </c>
      <c r="Q9" s="114">
        <v>57.97</v>
      </c>
      <c r="R9" s="112">
        <v>32.6843</v>
      </c>
      <c r="S9" s="112">
        <v>1.36</v>
      </c>
      <c r="T9" s="112">
        <v>2.5</v>
      </c>
      <c r="U9" s="112">
        <v>0</v>
      </c>
      <c r="V9" s="114">
        <v>0</v>
      </c>
      <c r="W9" s="113">
        <f t="shared" si="14"/>
        <v>94.514300000000006</v>
      </c>
      <c r="X9" s="113">
        <f t="shared" si="15"/>
        <v>391.64429999999999</v>
      </c>
      <c r="Y9" s="113">
        <f t="shared" si="16"/>
        <v>106474.15</v>
      </c>
      <c r="Z9" s="113">
        <f t="shared" si="17"/>
        <v>0</v>
      </c>
      <c r="AA9" s="113">
        <f t="shared" si="18"/>
        <v>1978.3</v>
      </c>
      <c r="AB9" s="115">
        <f t="shared" si="19"/>
        <v>108452.45</v>
      </c>
      <c r="AC9" s="115">
        <f t="shared" si="20"/>
        <v>21159.05</v>
      </c>
      <c r="AD9" s="115">
        <f t="shared" si="21"/>
        <v>11929.7695</v>
      </c>
      <c r="AE9" s="115">
        <f t="shared" si="22"/>
        <v>496.40000000000003</v>
      </c>
      <c r="AF9" s="115">
        <f t="shared" si="23"/>
        <v>912.5</v>
      </c>
      <c r="AG9" s="115">
        <f t="shared" si="24"/>
        <v>0</v>
      </c>
      <c r="AH9" s="115">
        <f t="shared" si="25"/>
        <v>0</v>
      </c>
      <c r="AI9" s="115">
        <f t="shared" si="26"/>
        <v>34497.719499999999</v>
      </c>
      <c r="AJ9" s="116">
        <f t="shared" si="27"/>
        <v>142950.16949999999</v>
      </c>
      <c r="AK9" s="58">
        <f t="shared" si="28"/>
        <v>142950.16949999999</v>
      </c>
      <c r="AL9" s="156">
        <f t="shared" si="29"/>
        <v>365</v>
      </c>
    </row>
    <row r="10" spans="1:38" x14ac:dyDescent="0.2">
      <c r="A10" s="103" t="s">
        <v>184</v>
      </c>
      <c r="B10" s="104"/>
      <c r="C10" s="105">
        <v>508</v>
      </c>
      <c r="D10" s="106" t="s">
        <v>136</v>
      </c>
      <c r="E10" s="107" t="s">
        <v>127</v>
      </c>
      <c r="F10" s="108">
        <v>45001</v>
      </c>
      <c r="G10" s="109"/>
      <c r="H10" s="108">
        <v>45291</v>
      </c>
      <c r="I10" s="109"/>
      <c r="J10" s="110">
        <f t="shared" si="11"/>
        <v>291</v>
      </c>
      <c r="K10" s="110">
        <f t="shared" si="12"/>
        <v>1</v>
      </c>
      <c r="L10" s="111">
        <v>3</v>
      </c>
      <c r="M10" s="61">
        <v>223.56</v>
      </c>
      <c r="N10" s="114">
        <v>0</v>
      </c>
      <c r="O10" s="114">
        <v>4.16</v>
      </c>
      <c r="P10" s="113">
        <f t="shared" si="13"/>
        <v>227.72</v>
      </c>
      <c r="Q10" s="114">
        <v>56.63</v>
      </c>
      <c r="R10" s="112">
        <v>25.049199999999999</v>
      </c>
      <c r="S10" s="112">
        <v>1.04</v>
      </c>
      <c r="T10" s="112">
        <v>2.5</v>
      </c>
      <c r="U10" s="112">
        <v>0</v>
      </c>
      <c r="V10" s="114">
        <v>0</v>
      </c>
      <c r="W10" s="113">
        <f t="shared" si="14"/>
        <v>85.219200000000015</v>
      </c>
      <c r="X10" s="113">
        <f t="shared" si="15"/>
        <v>312.93920000000003</v>
      </c>
      <c r="Y10" s="113">
        <f t="shared" si="16"/>
        <v>65055.96</v>
      </c>
      <c r="Z10" s="113">
        <f t="shared" si="17"/>
        <v>0</v>
      </c>
      <c r="AA10" s="113">
        <f t="shared" si="18"/>
        <v>1210.56</v>
      </c>
      <c r="AB10" s="115">
        <f t="shared" si="19"/>
        <v>66266.52</v>
      </c>
      <c r="AC10" s="115">
        <f t="shared" si="20"/>
        <v>16479.330000000002</v>
      </c>
      <c r="AD10" s="115">
        <f t="shared" si="21"/>
        <v>7289.3171999999995</v>
      </c>
      <c r="AE10" s="115">
        <f t="shared" si="22"/>
        <v>302.64</v>
      </c>
      <c r="AF10" s="115">
        <f t="shared" si="23"/>
        <v>727.5</v>
      </c>
      <c r="AG10" s="115">
        <f t="shared" si="24"/>
        <v>0</v>
      </c>
      <c r="AH10" s="115">
        <f t="shared" si="25"/>
        <v>0</v>
      </c>
      <c r="AI10" s="115">
        <f t="shared" si="26"/>
        <v>24798.787200000006</v>
      </c>
      <c r="AJ10" s="116">
        <f t="shared" si="27"/>
        <v>91065.30720000001</v>
      </c>
      <c r="AK10" s="58">
        <f t="shared" si="28"/>
        <v>91065.30720000001</v>
      </c>
      <c r="AL10" s="156">
        <f t="shared" si="29"/>
        <v>291</v>
      </c>
    </row>
    <row r="11" spans="1:38" x14ac:dyDescent="0.2">
      <c r="A11" s="103" t="s">
        <v>185</v>
      </c>
      <c r="B11" s="104"/>
      <c r="C11" s="105">
        <v>509</v>
      </c>
      <c r="D11" s="106" t="s">
        <v>128</v>
      </c>
      <c r="E11" s="107" t="s">
        <v>125</v>
      </c>
      <c r="F11" s="108">
        <v>44927</v>
      </c>
      <c r="G11" s="109"/>
      <c r="H11" s="108">
        <v>45291</v>
      </c>
      <c r="I11" s="109"/>
      <c r="J11" s="110">
        <f t="shared" si="11"/>
        <v>365</v>
      </c>
      <c r="K11" s="110">
        <f t="shared" si="12"/>
        <v>1</v>
      </c>
      <c r="L11" s="111">
        <v>2</v>
      </c>
      <c r="M11" s="61">
        <v>144.81</v>
      </c>
      <c r="N11" s="114">
        <v>0</v>
      </c>
      <c r="O11" s="114">
        <v>2.69</v>
      </c>
      <c r="P11" s="113">
        <f t="shared" si="13"/>
        <v>147.5</v>
      </c>
      <c r="Q11" s="114">
        <v>34.020000000000003</v>
      </c>
      <c r="R11" s="112">
        <v>16.225000000000001</v>
      </c>
      <c r="S11" s="112">
        <v>0.68</v>
      </c>
      <c r="T11" s="112">
        <v>2.5</v>
      </c>
      <c r="U11" s="112">
        <v>2.25</v>
      </c>
      <c r="V11" s="114">
        <v>2.5</v>
      </c>
      <c r="W11" s="113">
        <f t="shared" si="14"/>
        <v>58.175000000000004</v>
      </c>
      <c r="X11" s="113">
        <f t="shared" si="15"/>
        <v>205.67500000000001</v>
      </c>
      <c r="Y11" s="113">
        <f t="shared" si="16"/>
        <v>52855.65</v>
      </c>
      <c r="Z11" s="113">
        <f t="shared" si="17"/>
        <v>0</v>
      </c>
      <c r="AA11" s="113">
        <f t="shared" si="18"/>
        <v>981.85</v>
      </c>
      <c r="AB11" s="115">
        <f t="shared" si="19"/>
        <v>53837.5</v>
      </c>
      <c r="AC11" s="115">
        <f t="shared" si="20"/>
        <v>12417.300000000001</v>
      </c>
      <c r="AD11" s="115">
        <f t="shared" si="21"/>
        <v>5922.1250000000009</v>
      </c>
      <c r="AE11" s="115">
        <f t="shared" si="22"/>
        <v>248.20000000000002</v>
      </c>
      <c r="AF11" s="115">
        <f t="shared" si="23"/>
        <v>912.5</v>
      </c>
      <c r="AG11" s="115">
        <f t="shared" si="24"/>
        <v>821.25</v>
      </c>
      <c r="AH11" s="115">
        <f t="shared" si="25"/>
        <v>912.5</v>
      </c>
      <c r="AI11" s="115">
        <f t="shared" si="26"/>
        <v>21233.875</v>
      </c>
      <c r="AJ11" s="116">
        <f t="shared" si="27"/>
        <v>75071.375</v>
      </c>
      <c r="AK11" s="58">
        <f t="shared" si="28"/>
        <v>75071.375</v>
      </c>
      <c r="AL11" s="156">
        <f t="shared" si="29"/>
        <v>365</v>
      </c>
    </row>
    <row r="12" spans="1:38" x14ac:dyDescent="0.2">
      <c r="A12" s="103" t="s">
        <v>186</v>
      </c>
      <c r="B12" s="104"/>
      <c r="C12" s="105">
        <v>510</v>
      </c>
      <c r="D12" s="106" t="s">
        <v>128</v>
      </c>
      <c r="E12" s="107" t="s">
        <v>125</v>
      </c>
      <c r="F12" s="108">
        <v>44927</v>
      </c>
      <c r="G12" s="109"/>
      <c r="H12" s="108">
        <v>45291</v>
      </c>
      <c r="I12" s="109">
        <v>45109</v>
      </c>
      <c r="J12" s="110">
        <f t="shared" si="11"/>
        <v>183</v>
      </c>
      <c r="K12" s="110">
        <f t="shared" si="12"/>
        <v>1</v>
      </c>
      <c r="L12" s="111">
        <v>3</v>
      </c>
      <c r="M12" s="61">
        <v>223.56</v>
      </c>
      <c r="N12" s="114">
        <v>9.2799999999999994</v>
      </c>
      <c r="O12" s="114">
        <v>4.16</v>
      </c>
      <c r="P12" s="113">
        <f t="shared" si="13"/>
        <v>237</v>
      </c>
      <c r="Q12" s="114">
        <v>35.81</v>
      </c>
      <c r="R12" s="112">
        <v>26.07</v>
      </c>
      <c r="S12" s="112">
        <v>1.04</v>
      </c>
      <c r="T12" s="112">
        <v>2.5</v>
      </c>
      <c r="U12" s="112">
        <v>2.25</v>
      </c>
      <c r="V12" s="114">
        <v>13.87</v>
      </c>
      <c r="W12" s="113">
        <f t="shared" si="14"/>
        <v>81.540000000000006</v>
      </c>
      <c r="X12" s="113">
        <f t="shared" si="15"/>
        <v>318.54000000000002</v>
      </c>
      <c r="Y12" s="113">
        <f t="shared" si="16"/>
        <v>40911.480000000003</v>
      </c>
      <c r="Z12" s="113">
        <f t="shared" si="17"/>
        <v>1698.2399999999998</v>
      </c>
      <c r="AA12" s="113">
        <f t="shared" si="18"/>
        <v>761.28</v>
      </c>
      <c r="AB12" s="115">
        <f t="shared" si="19"/>
        <v>43371</v>
      </c>
      <c r="AC12" s="115">
        <f t="shared" si="20"/>
        <v>6553.2300000000005</v>
      </c>
      <c r="AD12" s="115">
        <f t="shared" si="21"/>
        <v>4770.8100000000004</v>
      </c>
      <c r="AE12" s="115">
        <f t="shared" si="22"/>
        <v>190.32</v>
      </c>
      <c r="AF12" s="115">
        <f t="shared" si="23"/>
        <v>457.5</v>
      </c>
      <c r="AG12" s="115">
        <f t="shared" si="24"/>
        <v>411.75</v>
      </c>
      <c r="AH12" s="115">
        <f t="shared" si="25"/>
        <v>2538.21</v>
      </c>
      <c r="AI12" s="115">
        <f t="shared" si="26"/>
        <v>14921.820000000002</v>
      </c>
      <c r="AJ12" s="116">
        <f t="shared" si="27"/>
        <v>58292.82</v>
      </c>
      <c r="AK12" s="58">
        <f t="shared" si="28"/>
        <v>0</v>
      </c>
      <c r="AL12" s="156">
        <f t="shared" si="29"/>
        <v>0</v>
      </c>
    </row>
    <row r="13" spans="1:38" x14ac:dyDescent="0.2">
      <c r="A13" s="103" t="s">
        <v>186</v>
      </c>
      <c r="B13" s="104" t="s">
        <v>209</v>
      </c>
      <c r="C13" s="105">
        <v>510</v>
      </c>
      <c r="D13" s="106" t="s">
        <v>128</v>
      </c>
      <c r="E13" s="107" t="s">
        <v>125</v>
      </c>
      <c r="F13" s="108">
        <v>45110</v>
      </c>
      <c r="G13" s="109"/>
      <c r="H13" s="108">
        <v>45132</v>
      </c>
      <c r="I13" s="109"/>
      <c r="J13" s="110">
        <f t="shared" si="11"/>
        <v>23</v>
      </c>
      <c r="K13" s="110" t="str">
        <f t="shared" si="12"/>
        <v/>
      </c>
      <c r="L13" s="111">
        <v>3</v>
      </c>
      <c r="M13" s="61">
        <v>139.66</v>
      </c>
      <c r="N13" s="114">
        <v>9.2799999999999994</v>
      </c>
      <c r="O13" s="114">
        <v>3.17</v>
      </c>
      <c r="P13" s="113">
        <f t="shared" si="13"/>
        <v>152.10999999999999</v>
      </c>
      <c r="Q13" s="114">
        <v>37.229999999999997</v>
      </c>
      <c r="R13" s="112">
        <v>16.732099999999999</v>
      </c>
      <c r="S13" s="112">
        <v>0.79</v>
      </c>
      <c r="T13" s="112">
        <v>0</v>
      </c>
      <c r="U13" s="112">
        <v>0</v>
      </c>
      <c r="V13" s="114">
        <v>0</v>
      </c>
      <c r="W13" s="113">
        <f t="shared" si="14"/>
        <v>54.752099999999992</v>
      </c>
      <c r="X13" s="113">
        <f t="shared" si="15"/>
        <v>206.86209999999997</v>
      </c>
      <c r="Y13" s="113">
        <f t="shared" si="16"/>
        <v>3212.18</v>
      </c>
      <c r="Z13" s="113">
        <f t="shared" si="17"/>
        <v>213.44</v>
      </c>
      <c r="AA13" s="113">
        <f t="shared" si="18"/>
        <v>72.91</v>
      </c>
      <c r="AB13" s="115">
        <f t="shared" si="19"/>
        <v>3498.5299999999997</v>
      </c>
      <c r="AC13" s="115">
        <f t="shared" si="20"/>
        <v>856.29</v>
      </c>
      <c r="AD13" s="115">
        <f t="shared" si="21"/>
        <v>384.8383</v>
      </c>
      <c r="AE13" s="115">
        <f t="shared" si="22"/>
        <v>18.170000000000002</v>
      </c>
      <c r="AF13" s="115">
        <f t="shared" si="23"/>
        <v>0</v>
      </c>
      <c r="AG13" s="115">
        <f t="shared" si="24"/>
        <v>0</v>
      </c>
      <c r="AH13" s="115">
        <f t="shared" si="25"/>
        <v>0</v>
      </c>
      <c r="AI13" s="115">
        <f t="shared" si="26"/>
        <v>1259.2982999999997</v>
      </c>
      <c r="AJ13" s="116">
        <f t="shared" si="27"/>
        <v>4757.8282999999992</v>
      </c>
      <c r="AK13" s="58">
        <f t="shared" si="28"/>
        <v>0</v>
      </c>
      <c r="AL13" s="156">
        <f t="shared" si="29"/>
        <v>0</v>
      </c>
    </row>
    <row r="14" spans="1:38" x14ac:dyDescent="0.2">
      <c r="A14" s="103" t="s">
        <v>186</v>
      </c>
      <c r="B14" s="104"/>
      <c r="C14" s="105">
        <v>510</v>
      </c>
      <c r="D14" s="106" t="s">
        <v>128</v>
      </c>
      <c r="E14" s="107" t="s">
        <v>125</v>
      </c>
      <c r="F14" s="108">
        <v>45133</v>
      </c>
      <c r="G14" s="109"/>
      <c r="H14" s="108">
        <v>45291</v>
      </c>
      <c r="I14" s="109"/>
      <c r="J14" s="110">
        <f t="shared" si="11"/>
        <v>159</v>
      </c>
      <c r="K14" s="110" t="str">
        <f t="shared" si="12"/>
        <v/>
      </c>
      <c r="L14" s="111">
        <v>3</v>
      </c>
      <c r="M14" s="61">
        <v>223.56</v>
      </c>
      <c r="N14" s="114">
        <v>9.2799999999999994</v>
      </c>
      <c r="O14" s="114">
        <v>4.16</v>
      </c>
      <c r="P14" s="113">
        <f t="shared" si="13"/>
        <v>237</v>
      </c>
      <c r="Q14" s="114">
        <v>35.81</v>
      </c>
      <c r="R14" s="112">
        <v>26.07</v>
      </c>
      <c r="S14" s="112">
        <v>1.04</v>
      </c>
      <c r="T14" s="112">
        <v>2.5</v>
      </c>
      <c r="U14" s="112">
        <v>2.25</v>
      </c>
      <c r="V14" s="114">
        <v>13.87</v>
      </c>
      <c r="W14" s="113">
        <f t="shared" si="14"/>
        <v>81.540000000000006</v>
      </c>
      <c r="X14" s="113">
        <f t="shared" si="15"/>
        <v>318.54000000000002</v>
      </c>
      <c r="Y14" s="113">
        <f t="shared" si="16"/>
        <v>35546.04</v>
      </c>
      <c r="Z14" s="113">
        <f t="shared" si="17"/>
        <v>1475.52</v>
      </c>
      <c r="AA14" s="113">
        <f t="shared" si="18"/>
        <v>661.44</v>
      </c>
      <c r="AB14" s="115">
        <f t="shared" si="19"/>
        <v>37683</v>
      </c>
      <c r="AC14" s="115">
        <f t="shared" si="20"/>
        <v>5693.79</v>
      </c>
      <c r="AD14" s="115">
        <f t="shared" si="21"/>
        <v>4145.13</v>
      </c>
      <c r="AE14" s="115">
        <f t="shared" si="22"/>
        <v>165.36</v>
      </c>
      <c r="AF14" s="115">
        <f t="shared" si="23"/>
        <v>397.5</v>
      </c>
      <c r="AG14" s="115">
        <f t="shared" si="24"/>
        <v>357.75</v>
      </c>
      <c r="AH14" s="115">
        <f t="shared" si="25"/>
        <v>2205.33</v>
      </c>
      <c r="AI14" s="115">
        <f t="shared" si="26"/>
        <v>12964.86</v>
      </c>
      <c r="AJ14" s="116">
        <f t="shared" si="27"/>
        <v>50647.86</v>
      </c>
      <c r="AK14" s="58">
        <f t="shared" si="28"/>
        <v>113698.5083</v>
      </c>
      <c r="AL14" s="156">
        <f t="shared" si="29"/>
        <v>365</v>
      </c>
    </row>
    <row r="15" spans="1:38" x14ac:dyDescent="0.2">
      <c r="A15" s="103" t="s">
        <v>187</v>
      </c>
      <c r="B15" s="104"/>
      <c r="C15" s="105">
        <v>511</v>
      </c>
      <c r="D15" s="106" t="s">
        <v>128</v>
      </c>
      <c r="E15" s="107" t="s">
        <v>125</v>
      </c>
      <c r="F15" s="108">
        <v>45139</v>
      </c>
      <c r="G15" s="109">
        <v>45141</v>
      </c>
      <c r="H15" s="108">
        <v>45291</v>
      </c>
      <c r="I15" s="109">
        <v>45230</v>
      </c>
      <c r="J15" s="110">
        <f t="shared" si="11"/>
        <v>90</v>
      </c>
      <c r="K15" s="110">
        <f t="shared" si="12"/>
        <v>1</v>
      </c>
      <c r="L15" s="111">
        <v>2</v>
      </c>
      <c r="M15" s="61">
        <v>144.81</v>
      </c>
      <c r="N15" s="114">
        <v>0</v>
      </c>
      <c r="O15" s="114">
        <v>2.69</v>
      </c>
      <c r="P15" s="113">
        <f t="shared" si="13"/>
        <v>147.5</v>
      </c>
      <c r="Q15" s="114">
        <v>34.020000000000003</v>
      </c>
      <c r="R15" s="112">
        <v>16.225000000000001</v>
      </c>
      <c r="S15" s="112">
        <v>0.68</v>
      </c>
      <c r="T15" s="112">
        <v>2.5</v>
      </c>
      <c r="U15" s="112">
        <v>1.85</v>
      </c>
      <c r="V15" s="114">
        <v>7.9</v>
      </c>
      <c r="W15" s="113">
        <f t="shared" si="14"/>
        <v>63.175000000000004</v>
      </c>
      <c r="X15" s="113">
        <f t="shared" si="15"/>
        <v>210.67500000000001</v>
      </c>
      <c r="Y15" s="113">
        <f t="shared" si="16"/>
        <v>13032.9</v>
      </c>
      <c r="Z15" s="113">
        <f t="shared" si="17"/>
        <v>0</v>
      </c>
      <c r="AA15" s="113">
        <f t="shared" si="18"/>
        <v>242.1</v>
      </c>
      <c r="AB15" s="115">
        <f t="shared" si="19"/>
        <v>13275</v>
      </c>
      <c r="AC15" s="115">
        <f t="shared" si="20"/>
        <v>3061.8</v>
      </c>
      <c r="AD15" s="115">
        <f t="shared" si="21"/>
        <v>1460.2500000000002</v>
      </c>
      <c r="AE15" s="115">
        <f t="shared" si="22"/>
        <v>61.2</v>
      </c>
      <c r="AF15" s="115">
        <f t="shared" si="23"/>
        <v>225</v>
      </c>
      <c r="AG15" s="115">
        <f t="shared" si="24"/>
        <v>166.5</v>
      </c>
      <c r="AH15" s="115">
        <f t="shared" si="25"/>
        <v>711</v>
      </c>
      <c r="AI15" s="115">
        <f t="shared" si="26"/>
        <v>5685.75</v>
      </c>
      <c r="AJ15" s="116">
        <f t="shared" si="27"/>
        <v>18960.75</v>
      </c>
      <c r="AK15" s="58">
        <f t="shared" si="28"/>
        <v>0</v>
      </c>
      <c r="AL15" s="156">
        <f t="shared" si="29"/>
        <v>0</v>
      </c>
    </row>
    <row r="16" spans="1:38" ht="12.75" customHeight="1" x14ac:dyDescent="0.2">
      <c r="A16" s="103" t="s">
        <v>187</v>
      </c>
      <c r="B16" s="104"/>
      <c r="C16" s="105">
        <v>511</v>
      </c>
      <c r="D16" s="106" t="s">
        <v>128</v>
      </c>
      <c r="E16" s="107" t="s">
        <v>125</v>
      </c>
      <c r="F16" s="108">
        <v>45231</v>
      </c>
      <c r="G16" s="109"/>
      <c r="H16" s="108">
        <v>45291</v>
      </c>
      <c r="I16" s="109"/>
      <c r="J16" s="110">
        <f t="shared" si="11"/>
        <v>61</v>
      </c>
      <c r="K16" s="110" t="str">
        <f t="shared" si="12"/>
        <v/>
      </c>
      <c r="L16" s="111">
        <v>2</v>
      </c>
      <c r="M16" s="61">
        <v>144.81</v>
      </c>
      <c r="N16" s="114">
        <v>0</v>
      </c>
      <c r="O16" s="114">
        <v>2.69</v>
      </c>
      <c r="P16" s="113">
        <f t="shared" si="13"/>
        <v>147.5</v>
      </c>
      <c r="Q16" s="114">
        <v>34.020000000000003</v>
      </c>
      <c r="R16" s="112">
        <v>16.225000000000001</v>
      </c>
      <c r="S16" s="112">
        <v>0.68</v>
      </c>
      <c r="T16" s="112">
        <v>2.5</v>
      </c>
      <c r="U16" s="112">
        <v>3.5</v>
      </c>
      <c r="V16" s="114">
        <v>10.44</v>
      </c>
      <c r="W16" s="113">
        <f t="shared" si="14"/>
        <v>67.365000000000009</v>
      </c>
      <c r="X16" s="113">
        <f t="shared" si="15"/>
        <v>214.86500000000001</v>
      </c>
      <c r="Y16" s="113">
        <f t="shared" si="16"/>
        <v>8833.41</v>
      </c>
      <c r="Z16" s="113">
        <f t="shared" si="17"/>
        <v>0</v>
      </c>
      <c r="AA16" s="113">
        <f t="shared" si="18"/>
        <v>164.09</v>
      </c>
      <c r="AB16" s="115">
        <f t="shared" si="19"/>
        <v>8997.5</v>
      </c>
      <c r="AC16" s="115">
        <f t="shared" si="20"/>
        <v>2075.2200000000003</v>
      </c>
      <c r="AD16" s="115">
        <f t="shared" si="21"/>
        <v>989.72500000000014</v>
      </c>
      <c r="AE16" s="115">
        <f t="shared" si="22"/>
        <v>41.480000000000004</v>
      </c>
      <c r="AF16" s="115">
        <f t="shared" si="23"/>
        <v>152.5</v>
      </c>
      <c r="AG16" s="115">
        <f t="shared" si="24"/>
        <v>213.5</v>
      </c>
      <c r="AH16" s="115">
        <f t="shared" si="25"/>
        <v>636.83999999999992</v>
      </c>
      <c r="AI16" s="115">
        <f t="shared" si="26"/>
        <v>4109.2650000000003</v>
      </c>
      <c r="AJ16" s="116">
        <f t="shared" si="27"/>
        <v>13106.764999999999</v>
      </c>
      <c r="AK16" s="58">
        <f t="shared" si="28"/>
        <v>32067.514999999999</v>
      </c>
      <c r="AL16" s="156">
        <f t="shared" si="29"/>
        <v>151</v>
      </c>
    </row>
    <row r="17" spans="1:38" ht="12.75" customHeight="1" x14ac:dyDescent="0.2">
      <c r="A17" s="103" t="s">
        <v>188</v>
      </c>
      <c r="B17" s="104"/>
      <c r="C17" s="105">
        <v>512</v>
      </c>
      <c r="D17" s="106" t="s">
        <v>128</v>
      </c>
      <c r="E17" s="107" t="s">
        <v>125</v>
      </c>
      <c r="F17" s="108">
        <v>44927</v>
      </c>
      <c r="G17" s="109"/>
      <c r="H17" s="108">
        <v>45291</v>
      </c>
      <c r="I17" s="109">
        <v>44985</v>
      </c>
      <c r="J17" s="110">
        <f t="shared" si="11"/>
        <v>59</v>
      </c>
      <c r="K17" s="110">
        <f t="shared" si="12"/>
        <v>1</v>
      </c>
      <c r="L17" s="111">
        <v>3</v>
      </c>
      <c r="M17" s="61">
        <v>223.56</v>
      </c>
      <c r="N17" s="114">
        <v>0</v>
      </c>
      <c r="O17" s="114">
        <v>4.16</v>
      </c>
      <c r="P17" s="113">
        <f t="shared" si="13"/>
        <v>227.72</v>
      </c>
      <c r="Q17" s="114">
        <v>35.81</v>
      </c>
      <c r="R17" s="112">
        <v>25.049199999999999</v>
      </c>
      <c r="S17" s="112">
        <v>1.04</v>
      </c>
      <c r="T17" s="112">
        <v>2.5</v>
      </c>
      <c r="U17" s="112">
        <v>1.85</v>
      </c>
      <c r="V17" s="114">
        <v>10.44</v>
      </c>
      <c r="W17" s="113">
        <f t="shared" si="14"/>
        <v>76.6892</v>
      </c>
      <c r="X17" s="113">
        <f t="shared" si="15"/>
        <v>304.4092</v>
      </c>
      <c r="Y17" s="113">
        <f t="shared" si="16"/>
        <v>13190.04</v>
      </c>
      <c r="Z17" s="113">
        <f t="shared" si="17"/>
        <v>0</v>
      </c>
      <c r="AA17" s="113">
        <f t="shared" si="18"/>
        <v>245.44</v>
      </c>
      <c r="AB17" s="115">
        <f t="shared" si="19"/>
        <v>13435.48</v>
      </c>
      <c r="AC17" s="115">
        <f t="shared" si="20"/>
        <v>2112.79</v>
      </c>
      <c r="AD17" s="115">
        <f t="shared" si="21"/>
        <v>1477.9027999999998</v>
      </c>
      <c r="AE17" s="115">
        <f t="shared" si="22"/>
        <v>61.36</v>
      </c>
      <c r="AF17" s="115">
        <f t="shared" si="23"/>
        <v>147.5</v>
      </c>
      <c r="AG17" s="115">
        <f t="shared" si="24"/>
        <v>109.15</v>
      </c>
      <c r="AH17" s="115">
        <f t="shared" si="25"/>
        <v>615.95999999999992</v>
      </c>
      <c r="AI17" s="115">
        <f t="shared" si="26"/>
        <v>4524.6628000000001</v>
      </c>
      <c r="AJ17" s="116">
        <f t="shared" si="27"/>
        <v>17960.142800000001</v>
      </c>
      <c r="AK17" s="58">
        <f t="shared" si="28"/>
        <v>0</v>
      </c>
      <c r="AL17" s="156">
        <f t="shared" si="29"/>
        <v>0</v>
      </c>
    </row>
    <row r="18" spans="1:38" ht="12.75" customHeight="1" x14ac:dyDescent="0.2">
      <c r="A18" s="103" t="s">
        <v>188</v>
      </c>
      <c r="B18" s="104"/>
      <c r="C18" s="105">
        <v>512</v>
      </c>
      <c r="D18" s="106" t="s">
        <v>128</v>
      </c>
      <c r="E18" s="107" t="s">
        <v>125</v>
      </c>
      <c r="F18" s="108">
        <v>44986</v>
      </c>
      <c r="G18" s="109"/>
      <c r="H18" s="108">
        <v>45291</v>
      </c>
      <c r="I18" s="109"/>
      <c r="J18" s="110">
        <f t="shared" si="11"/>
        <v>306</v>
      </c>
      <c r="K18" s="110" t="str">
        <f t="shared" si="12"/>
        <v/>
      </c>
      <c r="L18" s="111">
        <v>3</v>
      </c>
      <c r="M18" s="61">
        <v>223.56</v>
      </c>
      <c r="N18" s="114">
        <v>9.2799999999999994</v>
      </c>
      <c r="O18" s="114">
        <v>4.16</v>
      </c>
      <c r="P18" s="113">
        <f t="shared" si="13"/>
        <v>237</v>
      </c>
      <c r="Q18" s="114">
        <v>35.81</v>
      </c>
      <c r="R18" s="112">
        <v>26.07</v>
      </c>
      <c r="S18" s="112">
        <v>1.04</v>
      </c>
      <c r="T18" s="112">
        <v>2.5</v>
      </c>
      <c r="U18" s="112">
        <v>4.58</v>
      </c>
      <c r="V18" s="114">
        <v>7.9</v>
      </c>
      <c r="W18" s="113">
        <f t="shared" si="14"/>
        <v>77.900000000000006</v>
      </c>
      <c r="X18" s="113">
        <f t="shared" si="15"/>
        <v>314.89999999999998</v>
      </c>
      <c r="Y18" s="113">
        <f t="shared" si="16"/>
        <v>68409.36</v>
      </c>
      <c r="Z18" s="113">
        <f t="shared" si="17"/>
        <v>2839.68</v>
      </c>
      <c r="AA18" s="113">
        <f t="shared" si="18"/>
        <v>1272.96</v>
      </c>
      <c r="AB18" s="115">
        <f t="shared" si="19"/>
        <v>72522</v>
      </c>
      <c r="AC18" s="115">
        <f t="shared" si="20"/>
        <v>10957.86</v>
      </c>
      <c r="AD18" s="115">
        <f t="shared" si="21"/>
        <v>7977.42</v>
      </c>
      <c r="AE18" s="115">
        <f t="shared" si="22"/>
        <v>318.24</v>
      </c>
      <c r="AF18" s="115">
        <f t="shared" si="23"/>
        <v>765</v>
      </c>
      <c r="AG18" s="115">
        <f t="shared" si="24"/>
        <v>1401.48</v>
      </c>
      <c r="AH18" s="115">
        <f t="shared" si="25"/>
        <v>2417.4</v>
      </c>
      <c r="AI18" s="115">
        <f t="shared" si="26"/>
        <v>23837.4</v>
      </c>
      <c r="AJ18" s="116">
        <f t="shared" si="27"/>
        <v>96359.4</v>
      </c>
      <c r="AK18" s="58">
        <f t="shared" si="28"/>
        <v>114319.5428</v>
      </c>
      <c r="AL18" s="156">
        <f t="shared" si="29"/>
        <v>365</v>
      </c>
    </row>
    <row r="19" spans="1:38" ht="12.75" customHeight="1" x14ac:dyDescent="0.2">
      <c r="A19" s="103" t="s">
        <v>189</v>
      </c>
      <c r="B19" s="104"/>
      <c r="C19" s="105">
        <v>513</v>
      </c>
      <c r="D19" s="106" t="s">
        <v>128</v>
      </c>
      <c r="E19" s="107" t="s">
        <v>125</v>
      </c>
      <c r="F19" s="108">
        <v>44927</v>
      </c>
      <c r="G19" s="109"/>
      <c r="H19" s="108">
        <v>45291</v>
      </c>
      <c r="I19" s="109">
        <v>44947</v>
      </c>
      <c r="J19" s="110">
        <f t="shared" si="11"/>
        <v>21</v>
      </c>
      <c r="K19" s="110">
        <f t="shared" si="12"/>
        <v>1</v>
      </c>
      <c r="L19" s="111">
        <v>3</v>
      </c>
      <c r="M19" s="61">
        <v>223.56</v>
      </c>
      <c r="N19" s="114">
        <v>0</v>
      </c>
      <c r="O19" s="114">
        <v>4.16</v>
      </c>
      <c r="P19" s="113">
        <f t="shared" si="13"/>
        <v>227.72</v>
      </c>
      <c r="Q19" s="114">
        <v>35.81</v>
      </c>
      <c r="R19" s="112">
        <v>25.049199999999999</v>
      </c>
      <c r="S19" s="112">
        <v>1.04</v>
      </c>
      <c r="T19" s="112">
        <v>2.5</v>
      </c>
      <c r="U19" s="112">
        <v>1.88</v>
      </c>
      <c r="V19" s="114">
        <v>2.5</v>
      </c>
      <c r="W19" s="113">
        <f t="shared" si="14"/>
        <v>68.779200000000003</v>
      </c>
      <c r="X19" s="113">
        <f t="shared" si="15"/>
        <v>296.49919999999997</v>
      </c>
      <c r="Y19" s="113">
        <f t="shared" si="16"/>
        <v>4694.76</v>
      </c>
      <c r="Z19" s="113">
        <f t="shared" si="17"/>
        <v>0</v>
      </c>
      <c r="AA19" s="113">
        <f t="shared" si="18"/>
        <v>87.36</v>
      </c>
      <c r="AB19" s="115">
        <f t="shared" si="19"/>
        <v>4782.12</v>
      </c>
      <c r="AC19" s="115">
        <f t="shared" si="20"/>
        <v>752.01</v>
      </c>
      <c r="AD19" s="115">
        <f t="shared" si="21"/>
        <v>526.03319999999997</v>
      </c>
      <c r="AE19" s="115">
        <f t="shared" si="22"/>
        <v>21.84</v>
      </c>
      <c r="AF19" s="115">
        <f t="shared" si="23"/>
        <v>52.5</v>
      </c>
      <c r="AG19" s="115">
        <f t="shared" si="24"/>
        <v>39.479999999999997</v>
      </c>
      <c r="AH19" s="115">
        <f t="shared" si="25"/>
        <v>52.5</v>
      </c>
      <c r="AI19" s="115">
        <f t="shared" si="26"/>
        <v>1444.3632</v>
      </c>
      <c r="AJ19" s="116">
        <f t="shared" si="27"/>
        <v>6226.4831999999997</v>
      </c>
      <c r="AK19" s="58">
        <f t="shared" si="28"/>
        <v>6226.4831999999997</v>
      </c>
      <c r="AL19" s="156">
        <f t="shared" si="29"/>
        <v>21</v>
      </c>
    </row>
    <row r="20" spans="1:38" ht="12.75" customHeight="1" x14ac:dyDescent="0.2">
      <c r="A20" s="103" t="s">
        <v>190</v>
      </c>
      <c r="B20" s="104"/>
      <c r="C20" s="105">
        <v>514</v>
      </c>
      <c r="D20" s="106" t="s">
        <v>128</v>
      </c>
      <c r="E20" s="107" t="s">
        <v>125</v>
      </c>
      <c r="F20" s="108">
        <v>45064</v>
      </c>
      <c r="G20" s="109">
        <v>45061</v>
      </c>
      <c r="H20" s="108">
        <v>45291</v>
      </c>
      <c r="I20" s="109"/>
      <c r="J20" s="110">
        <f t="shared" si="11"/>
        <v>231</v>
      </c>
      <c r="K20" s="110">
        <f t="shared" si="12"/>
        <v>1</v>
      </c>
      <c r="L20" s="111">
        <v>3</v>
      </c>
      <c r="M20" s="61">
        <v>223.56</v>
      </c>
      <c r="N20" s="114">
        <v>0</v>
      </c>
      <c r="O20" s="114">
        <v>4.16</v>
      </c>
      <c r="P20" s="113">
        <f t="shared" si="13"/>
        <v>227.72</v>
      </c>
      <c r="Q20" s="114">
        <v>35.81</v>
      </c>
      <c r="R20" s="112">
        <v>25.049199999999999</v>
      </c>
      <c r="S20" s="112">
        <v>1.04</v>
      </c>
      <c r="T20" s="112">
        <v>2.5</v>
      </c>
      <c r="U20" s="112">
        <v>2.35</v>
      </c>
      <c r="V20" s="114">
        <v>0</v>
      </c>
      <c r="W20" s="113">
        <f t="shared" si="14"/>
        <v>66.749200000000002</v>
      </c>
      <c r="X20" s="113">
        <f t="shared" si="15"/>
        <v>294.4692</v>
      </c>
      <c r="Y20" s="113">
        <f t="shared" si="16"/>
        <v>51642.36</v>
      </c>
      <c r="Z20" s="113">
        <f t="shared" si="17"/>
        <v>0</v>
      </c>
      <c r="AA20" s="113">
        <f t="shared" si="18"/>
        <v>960.96</v>
      </c>
      <c r="AB20" s="115">
        <f t="shared" si="19"/>
        <v>52603.32</v>
      </c>
      <c r="AC20" s="115">
        <f t="shared" si="20"/>
        <v>8272.11</v>
      </c>
      <c r="AD20" s="115">
        <f t="shared" si="21"/>
        <v>5786.3652000000002</v>
      </c>
      <c r="AE20" s="115">
        <f t="shared" si="22"/>
        <v>240.24</v>
      </c>
      <c r="AF20" s="115">
        <f t="shared" si="23"/>
        <v>577.5</v>
      </c>
      <c r="AG20" s="115">
        <f t="shared" si="24"/>
        <v>542.85</v>
      </c>
      <c r="AH20" s="115">
        <f t="shared" si="25"/>
        <v>0</v>
      </c>
      <c r="AI20" s="115">
        <f t="shared" si="26"/>
        <v>15419.065200000001</v>
      </c>
      <c r="AJ20" s="116">
        <f t="shared" si="27"/>
        <v>68022.385200000004</v>
      </c>
      <c r="AK20" s="58">
        <f t="shared" si="28"/>
        <v>68022.385200000004</v>
      </c>
      <c r="AL20" s="156">
        <f t="shared" si="29"/>
        <v>231</v>
      </c>
    </row>
    <row r="21" spans="1:38" ht="12.75" customHeight="1" x14ac:dyDescent="0.2">
      <c r="A21" s="103" t="s">
        <v>191</v>
      </c>
      <c r="B21" s="104"/>
      <c r="C21" s="105">
        <v>515</v>
      </c>
      <c r="D21" s="106" t="s">
        <v>128</v>
      </c>
      <c r="E21" s="107" t="s">
        <v>125</v>
      </c>
      <c r="F21" s="108">
        <v>44927</v>
      </c>
      <c r="G21" s="109"/>
      <c r="H21" s="108">
        <v>45107</v>
      </c>
      <c r="I21" s="109"/>
      <c r="J21" s="110">
        <f t="shared" si="11"/>
        <v>181</v>
      </c>
      <c r="K21" s="110">
        <f t="shared" si="12"/>
        <v>1</v>
      </c>
      <c r="L21" s="111">
        <v>2</v>
      </c>
      <c r="M21" s="61">
        <v>144.81</v>
      </c>
      <c r="N21" s="114">
        <v>0</v>
      </c>
      <c r="O21" s="114">
        <v>2.69</v>
      </c>
      <c r="P21" s="113">
        <f t="shared" si="13"/>
        <v>147.5</v>
      </c>
      <c r="Q21" s="114">
        <v>34.020000000000003</v>
      </c>
      <c r="R21" s="112">
        <v>16.225000000000001</v>
      </c>
      <c r="S21" s="112">
        <v>0.68</v>
      </c>
      <c r="T21" s="112">
        <v>2.5</v>
      </c>
      <c r="U21" s="112">
        <v>2.5</v>
      </c>
      <c r="V21" s="114">
        <v>2.5</v>
      </c>
      <c r="W21" s="113">
        <f t="shared" si="14"/>
        <v>58.425000000000004</v>
      </c>
      <c r="X21" s="113">
        <f t="shared" si="15"/>
        <v>205.92500000000001</v>
      </c>
      <c r="Y21" s="113">
        <f t="shared" si="16"/>
        <v>26210.61</v>
      </c>
      <c r="Z21" s="113">
        <f t="shared" si="17"/>
        <v>0</v>
      </c>
      <c r="AA21" s="113">
        <f t="shared" si="18"/>
        <v>486.89</v>
      </c>
      <c r="AB21" s="115">
        <f t="shared" si="19"/>
        <v>26697.5</v>
      </c>
      <c r="AC21" s="115">
        <f t="shared" si="20"/>
        <v>6157.6200000000008</v>
      </c>
      <c r="AD21" s="115">
        <f t="shared" si="21"/>
        <v>2936.7250000000004</v>
      </c>
      <c r="AE21" s="115">
        <f t="shared" si="22"/>
        <v>123.08000000000001</v>
      </c>
      <c r="AF21" s="115">
        <f t="shared" si="23"/>
        <v>452.5</v>
      </c>
      <c r="AG21" s="115">
        <f t="shared" si="24"/>
        <v>452.5</v>
      </c>
      <c r="AH21" s="115">
        <f t="shared" si="25"/>
        <v>452.5</v>
      </c>
      <c r="AI21" s="115">
        <f t="shared" si="26"/>
        <v>10574.925000000001</v>
      </c>
      <c r="AJ21" s="116">
        <f t="shared" si="27"/>
        <v>37272.425000000003</v>
      </c>
      <c r="AK21" s="58">
        <f t="shared" si="28"/>
        <v>0</v>
      </c>
      <c r="AL21" s="156">
        <f t="shared" si="29"/>
        <v>0</v>
      </c>
    </row>
    <row r="22" spans="1:38" ht="12.75" customHeight="1" x14ac:dyDescent="0.2">
      <c r="A22" s="103" t="s">
        <v>191</v>
      </c>
      <c r="B22" s="104"/>
      <c r="C22" s="105">
        <v>515</v>
      </c>
      <c r="D22" s="106" t="s">
        <v>128</v>
      </c>
      <c r="E22" s="107" t="s">
        <v>125</v>
      </c>
      <c r="F22" s="108">
        <v>45108</v>
      </c>
      <c r="G22" s="109"/>
      <c r="H22" s="108">
        <v>45291</v>
      </c>
      <c r="I22" s="109">
        <v>45154</v>
      </c>
      <c r="J22" s="110">
        <f t="shared" si="11"/>
        <v>47</v>
      </c>
      <c r="K22" s="110" t="str">
        <f t="shared" si="12"/>
        <v/>
      </c>
      <c r="L22" s="111">
        <v>2</v>
      </c>
      <c r="M22" s="61">
        <v>144.81</v>
      </c>
      <c r="N22" s="114">
        <v>0</v>
      </c>
      <c r="O22" s="114">
        <v>2.69</v>
      </c>
      <c r="P22" s="113">
        <f t="shared" si="13"/>
        <v>147.5</v>
      </c>
      <c r="Q22" s="114">
        <v>34.020000000000003</v>
      </c>
      <c r="R22" s="112">
        <v>16.225000000000001</v>
      </c>
      <c r="S22" s="112">
        <v>0.68</v>
      </c>
      <c r="T22" s="112">
        <v>2.5</v>
      </c>
      <c r="U22" s="112">
        <v>2.5</v>
      </c>
      <c r="V22" s="114">
        <v>10.44</v>
      </c>
      <c r="W22" s="113">
        <f t="shared" si="14"/>
        <v>66.365000000000009</v>
      </c>
      <c r="X22" s="113">
        <f t="shared" si="15"/>
        <v>213.86500000000001</v>
      </c>
      <c r="Y22" s="113">
        <f t="shared" si="16"/>
        <v>6806.07</v>
      </c>
      <c r="Z22" s="113">
        <f t="shared" si="17"/>
        <v>0</v>
      </c>
      <c r="AA22" s="113">
        <f t="shared" si="18"/>
        <v>126.42999999999999</v>
      </c>
      <c r="AB22" s="115">
        <f t="shared" si="19"/>
        <v>6932.5</v>
      </c>
      <c r="AC22" s="115">
        <f t="shared" si="20"/>
        <v>1598.94</v>
      </c>
      <c r="AD22" s="115">
        <f t="shared" si="21"/>
        <v>762.57500000000005</v>
      </c>
      <c r="AE22" s="115">
        <f t="shared" si="22"/>
        <v>31.96</v>
      </c>
      <c r="AF22" s="115">
        <f t="shared" si="23"/>
        <v>117.5</v>
      </c>
      <c r="AG22" s="115">
        <f t="shared" si="24"/>
        <v>117.5</v>
      </c>
      <c r="AH22" s="115">
        <f t="shared" si="25"/>
        <v>490.67999999999995</v>
      </c>
      <c r="AI22" s="115">
        <f t="shared" si="26"/>
        <v>3119.1550000000007</v>
      </c>
      <c r="AJ22" s="116">
        <f t="shared" si="27"/>
        <v>10051.655000000001</v>
      </c>
      <c r="AK22" s="58">
        <f t="shared" si="28"/>
        <v>47324.08</v>
      </c>
      <c r="AL22" s="156">
        <f t="shared" si="29"/>
        <v>228</v>
      </c>
    </row>
    <row r="23" spans="1:38" ht="12.75" customHeight="1" x14ac:dyDescent="0.2">
      <c r="A23" s="103" t="s">
        <v>209</v>
      </c>
      <c r="B23" s="104"/>
      <c r="C23" s="105">
        <v>518</v>
      </c>
      <c r="D23" s="106" t="s">
        <v>128</v>
      </c>
      <c r="E23" s="107" t="s">
        <v>125</v>
      </c>
      <c r="F23" s="108">
        <v>44927</v>
      </c>
      <c r="G23" s="109"/>
      <c r="H23" s="108">
        <v>45291</v>
      </c>
      <c r="I23" s="109"/>
      <c r="J23" s="110">
        <f t="shared" si="11"/>
        <v>365</v>
      </c>
      <c r="K23" s="110">
        <f t="shared" si="12"/>
        <v>1</v>
      </c>
      <c r="L23" s="111">
        <v>3</v>
      </c>
      <c r="M23" s="61">
        <v>223.56</v>
      </c>
      <c r="N23" s="114">
        <v>9.2799999999999994</v>
      </c>
      <c r="O23" s="114">
        <v>4.16</v>
      </c>
      <c r="P23" s="113">
        <f t="shared" si="13"/>
        <v>237</v>
      </c>
      <c r="Q23" s="114">
        <v>35.81</v>
      </c>
      <c r="R23" s="112">
        <v>26.07</v>
      </c>
      <c r="S23" s="112">
        <v>1.04</v>
      </c>
      <c r="T23" s="112">
        <v>2.5</v>
      </c>
      <c r="U23" s="112">
        <v>3.2</v>
      </c>
      <c r="V23" s="114">
        <v>7.9</v>
      </c>
      <c r="W23" s="113">
        <f t="shared" si="14"/>
        <v>76.52000000000001</v>
      </c>
      <c r="X23" s="113">
        <f t="shared" si="15"/>
        <v>313.52</v>
      </c>
      <c r="Y23" s="113">
        <f t="shared" si="16"/>
        <v>81599.399999999994</v>
      </c>
      <c r="Z23" s="113">
        <f t="shared" si="17"/>
        <v>3387.2</v>
      </c>
      <c r="AA23" s="113">
        <f t="shared" si="18"/>
        <v>1518.4</v>
      </c>
      <c r="AB23" s="115">
        <f t="shared" si="19"/>
        <v>86505</v>
      </c>
      <c r="AC23" s="115">
        <f t="shared" si="20"/>
        <v>13070.650000000001</v>
      </c>
      <c r="AD23" s="115">
        <f t="shared" si="21"/>
        <v>9515.5499999999993</v>
      </c>
      <c r="AE23" s="115">
        <f t="shared" si="22"/>
        <v>379.6</v>
      </c>
      <c r="AF23" s="115">
        <f t="shared" si="23"/>
        <v>912.5</v>
      </c>
      <c r="AG23" s="115">
        <f t="shared" si="24"/>
        <v>1168</v>
      </c>
      <c r="AH23" s="115">
        <f t="shared" si="25"/>
        <v>2883.5</v>
      </c>
      <c r="AI23" s="115">
        <f t="shared" si="26"/>
        <v>27929.800000000003</v>
      </c>
      <c r="AJ23" s="116">
        <f t="shared" si="27"/>
        <v>114434.8</v>
      </c>
      <c r="AK23" s="58">
        <f t="shared" si="28"/>
        <v>114434.8</v>
      </c>
      <c r="AL23" s="156">
        <f t="shared" si="29"/>
        <v>365</v>
      </c>
    </row>
    <row r="24" spans="1:38" ht="12.75" customHeight="1" x14ac:dyDescent="0.2">
      <c r="A24" s="103" t="s">
        <v>210</v>
      </c>
      <c r="B24" s="104"/>
      <c r="C24" s="105">
        <v>519</v>
      </c>
      <c r="D24" s="106" t="s">
        <v>128</v>
      </c>
      <c r="E24" s="107" t="s">
        <v>125</v>
      </c>
      <c r="F24" s="108">
        <v>45139</v>
      </c>
      <c r="G24" s="109">
        <v>45153</v>
      </c>
      <c r="H24" s="108">
        <v>45291</v>
      </c>
      <c r="I24" s="109">
        <v>45199</v>
      </c>
      <c r="J24" s="110">
        <f t="shared" si="11"/>
        <v>47</v>
      </c>
      <c r="K24" s="110">
        <f t="shared" si="12"/>
        <v>1</v>
      </c>
      <c r="L24" s="111">
        <v>5</v>
      </c>
      <c r="M24" s="61">
        <v>364.4</v>
      </c>
      <c r="N24" s="114">
        <v>0</v>
      </c>
      <c r="O24" s="114">
        <v>6.78</v>
      </c>
      <c r="P24" s="113">
        <f t="shared" si="13"/>
        <v>371.17999999999995</v>
      </c>
      <c r="Q24" s="114">
        <v>40.9</v>
      </c>
      <c r="R24" s="112">
        <v>40.829799999999992</v>
      </c>
      <c r="S24" s="112">
        <v>1.69</v>
      </c>
      <c r="T24" s="112">
        <v>2.5</v>
      </c>
      <c r="U24" s="112">
        <v>2.25</v>
      </c>
      <c r="V24" s="114">
        <v>0</v>
      </c>
      <c r="W24" s="113">
        <f t="shared" si="14"/>
        <v>88.169799999999981</v>
      </c>
      <c r="X24" s="113">
        <f t="shared" si="15"/>
        <v>459.34979999999996</v>
      </c>
      <c r="Y24" s="113">
        <f t="shared" si="16"/>
        <v>17126.8</v>
      </c>
      <c r="Z24" s="113">
        <f t="shared" si="17"/>
        <v>0</v>
      </c>
      <c r="AA24" s="113">
        <f t="shared" si="18"/>
        <v>318.66000000000003</v>
      </c>
      <c r="AB24" s="115">
        <f t="shared" si="19"/>
        <v>17445.46</v>
      </c>
      <c r="AC24" s="115">
        <f t="shared" si="20"/>
        <v>1922.3</v>
      </c>
      <c r="AD24" s="115">
        <f t="shared" si="21"/>
        <v>1919.0005999999996</v>
      </c>
      <c r="AE24" s="115">
        <f t="shared" si="22"/>
        <v>79.429999999999993</v>
      </c>
      <c r="AF24" s="115">
        <f t="shared" si="23"/>
        <v>117.5</v>
      </c>
      <c r="AG24" s="115">
        <f t="shared" si="24"/>
        <v>105.75</v>
      </c>
      <c r="AH24" s="115">
        <f t="shared" si="25"/>
        <v>0</v>
      </c>
      <c r="AI24" s="115">
        <f t="shared" si="26"/>
        <v>4143.980599999999</v>
      </c>
      <c r="AJ24" s="116">
        <f t="shared" si="27"/>
        <v>21589.440599999998</v>
      </c>
      <c r="AK24" s="58">
        <f t="shared" si="28"/>
        <v>0</v>
      </c>
      <c r="AL24" s="156">
        <f t="shared" si="29"/>
        <v>0</v>
      </c>
    </row>
    <row r="25" spans="1:38" ht="12.75" customHeight="1" x14ac:dyDescent="0.2">
      <c r="A25" s="103" t="s">
        <v>210</v>
      </c>
      <c r="B25" s="104"/>
      <c r="C25" s="105">
        <v>519</v>
      </c>
      <c r="D25" s="106" t="s">
        <v>128</v>
      </c>
      <c r="E25" s="106" t="s">
        <v>125</v>
      </c>
      <c r="F25" s="108">
        <v>45200</v>
      </c>
      <c r="G25" s="109"/>
      <c r="H25" s="108">
        <v>45291</v>
      </c>
      <c r="I25" s="109"/>
      <c r="J25" s="110">
        <f t="shared" si="11"/>
        <v>92</v>
      </c>
      <c r="K25" s="110" t="str">
        <f t="shared" si="12"/>
        <v/>
      </c>
      <c r="L25" s="111">
        <v>3</v>
      </c>
      <c r="M25" s="61">
        <v>223.56</v>
      </c>
      <c r="N25" s="114">
        <v>0</v>
      </c>
      <c r="O25" s="114">
        <v>4.16</v>
      </c>
      <c r="P25" s="113">
        <f t="shared" si="13"/>
        <v>227.72</v>
      </c>
      <c r="Q25" s="114">
        <v>35.81</v>
      </c>
      <c r="R25" s="112">
        <v>25.049199999999999</v>
      </c>
      <c r="S25" s="112">
        <v>1.04</v>
      </c>
      <c r="T25" s="112">
        <v>2.5</v>
      </c>
      <c r="U25" s="112">
        <v>2.25</v>
      </c>
      <c r="V25" s="114">
        <v>0</v>
      </c>
      <c r="W25" s="113">
        <f t="shared" si="14"/>
        <v>66.649200000000008</v>
      </c>
      <c r="X25" s="113">
        <f t="shared" si="15"/>
        <v>294.36919999999998</v>
      </c>
      <c r="Y25" s="113">
        <f t="shared" si="16"/>
        <v>20567.52</v>
      </c>
      <c r="Z25" s="113">
        <f t="shared" si="17"/>
        <v>0</v>
      </c>
      <c r="AA25" s="113">
        <f t="shared" si="18"/>
        <v>382.72</v>
      </c>
      <c r="AB25" s="115">
        <f t="shared" si="19"/>
        <v>20950.240000000002</v>
      </c>
      <c r="AC25" s="115">
        <f t="shared" si="20"/>
        <v>3294.5200000000004</v>
      </c>
      <c r="AD25" s="115">
        <f t="shared" si="21"/>
        <v>2304.5263999999997</v>
      </c>
      <c r="AE25" s="115">
        <f t="shared" si="22"/>
        <v>95.68</v>
      </c>
      <c r="AF25" s="115">
        <f t="shared" si="23"/>
        <v>230</v>
      </c>
      <c r="AG25" s="115">
        <f t="shared" si="24"/>
        <v>207</v>
      </c>
      <c r="AH25" s="115">
        <f t="shared" si="25"/>
        <v>0</v>
      </c>
      <c r="AI25" s="115">
        <f t="shared" si="26"/>
        <v>6131.7264000000005</v>
      </c>
      <c r="AJ25" s="116">
        <f t="shared" si="27"/>
        <v>27081.966400000001</v>
      </c>
      <c r="AK25" s="58">
        <f t="shared" si="28"/>
        <v>48671.406999999992</v>
      </c>
      <c r="AL25" s="156">
        <f t="shared" si="29"/>
        <v>139</v>
      </c>
    </row>
    <row r="26" spans="1:38" ht="12.75" customHeight="1" x14ac:dyDescent="0.2">
      <c r="A26" s="103" t="s">
        <v>192</v>
      </c>
      <c r="B26" s="104"/>
      <c r="C26" s="105">
        <v>520</v>
      </c>
      <c r="D26" s="106" t="s">
        <v>128</v>
      </c>
      <c r="E26" s="106" t="s">
        <v>125</v>
      </c>
      <c r="F26" s="108">
        <v>44927</v>
      </c>
      <c r="G26" s="109"/>
      <c r="H26" s="108">
        <v>45291</v>
      </c>
      <c r="I26" s="109">
        <v>45173</v>
      </c>
      <c r="J26" s="110">
        <f t="shared" si="11"/>
        <v>247</v>
      </c>
      <c r="K26" s="110">
        <f t="shared" si="12"/>
        <v>1</v>
      </c>
      <c r="L26" s="111">
        <v>3</v>
      </c>
      <c r="M26" s="61">
        <v>223.56</v>
      </c>
      <c r="N26" s="114">
        <v>0</v>
      </c>
      <c r="O26" s="114">
        <v>4.16</v>
      </c>
      <c r="P26" s="113">
        <f t="shared" si="13"/>
        <v>227.72</v>
      </c>
      <c r="Q26" s="114">
        <v>35.81</v>
      </c>
      <c r="R26" s="112">
        <v>25.049199999999999</v>
      </c>
      <c r="S26" s="112">
        <v>1.04</v>
      </c>
      <c r="T26" s="112">
        <v>2.5</v>
      </c>
      <c r="U26" s="112">
        <v>2.25</v>
      </c>
      <c r="V26" s="114">
        <v>0</v>
      </c>
      <c r="W26" s="113">
        <f t="shared" si="14"/>
        <v>66.649200000000008</v>
      </c>
      <c r="X26" s="113">
        <f t="shared" si="15"/>
        <v>294.36919999999998</v>
      </c>
      <c r="Y26" s="113">
        <f t="shared" si="16"/>
        <v>55219.32</v>
      </c>
      <c r="Z26" s="113">
        <f t="shared" si="17"/>
        <v>0</v>
      </c>
      <c r="AA26" s="113">
        <f t="shared" si="18"/>
        <v>1027.52</v>
      </c>
      <c r="AB26" s="115">
        <f t="shared" si="19"/>
        <v>56246.84</v>
      </c>
      <c r="AC26" s="115">
        <f t="shared" si="20"/>
        <v>8845.07</v>
      </c>
      <c r="AD26" s="115">
        <f t="shared" si="21"/>
        <v>6187.1523999999999</v>
      </c>
      <c r="AE26" s="115">
        <f t="shared" si="22"/>
        <v>256.88</v>
      </c>
      <c r="AF26" s="115">
        <f t="shared" si="23"/>
        <v>617.5</v>
      </c>
      <c r="AG26" s="115">
        <f t="shared" si="24"/>
        <v>555.75</v>
      </c>
      <c r="AH26" s="115">
        <f t="shared" si="25"/>
        <v>0</v>
      </c>
      <c r="AI26" s="115">
        <f t="shared" si="26"/>
        <v>16462.352400000003</v>
      </c>
      <c r="AJ26" s="116">
        <f t="shared" si="27"/>
        <v>72709.1924</v>
      </c>
      <c r="AK26" s="58">
        <f t="shared" si="28"/>
        <v>72709.1924</v>
      </c>
      <c r="AL26" s="156">
        <f t="shared" si="29"/>
        <v>247</v>
      </c>
    </row>
    <row r="27" spans="1:38" ht="12.75" customHeight="1" x14ac:dyDescent="0.2">
      <c r="A27" s="117" t="s">
        <v>193</v>
      </c>
      <c r="B27" s="118"/>
      <c r="C27" s="119">
        <v>521</v>
      </c>
      <c r="D27" s="106" t="s">
        <v>128</v>
      </c>
      <c r="E27" s="120" t="s">
        <v>125</v>
      </c>
      <c r="F27" s="121">
        <v>44927</v>
      </c>
      <c r="G27" s="122"/>
      <c r="H27" s="121">
        <v>45291</v>
      </c>
      <c r="I27" s="122"/>
      <c r="J27" s="110">
        <f t="shared" si="11"/>
        <v>365</v>
      </c>
      <c r="K27" s="110">
        <f t="shared" si="12"/>
        <v>1</v>
      </c>
      <c r="L27" s="123">
        <v>3</v>
      </c>
      <c r="M27" s="61">
        <v>223.56</v>
      </c>
      <c r="N27" s="114">
        <v>0</v>
      </c>
      <c r="O27" s="114">
        <v>4.16</v>
      </c>
      <c r="P27" s="113">
        <f t="shared" si="13"/>
        <v>227.72</v>
      </c>
      <c r="Q27" s="125">
        <v>35.81</v>
      </c>
      <c r="R27" s="124">
        <v>25.049199999999999</v>
      </c>
      <c r="S27" s="124">
        <v>1.04</v>
      </c>
      <c r="T27" s="124">
        <v>2.5</v>
      </c>
      <c r="U27" s="124">
        <v>1.85</v>
      </c>
      <c r="V27" s="125">
        <v>0</v>
      </c>
      <c r="W27" s="113">
        <f t="shared" si="14"/>
        <v>66.249200000000002</v>
      </c>
      <c r="X27" s="113">
        <f t="shared" si="15"/>
        <v>293.9692</v>
      </c>
      <c r="Y27" s="113">
        <f t="shared" si="16"/>
        <v>81599.399999999994</v>
      </c>
      <c r="Z27" s="113">
        <f t="shared" si="17"/>
        <v>0</v>
      </c>
      <c r="AA27" s="113">
        <f t="shared" si="18"/>
        <v>1518.4</v>
      </c>
      <c r="AB27" s="115">
        <f t="shared" si="19"/>
        <v>83117.8</v>
      </c>
      <c r="AC27" s="115">
        <f t="shared" si="20"/>
        <v>13070.650000000001</v>
      </c>
      <c r="AD27" s="115">
        <f t="shared" si="21"/>
        <v>9142.9580000000005</v>
      </c>
      <c r="AE27" s="115">
        <f t="shared" si="22"/>
        <v>379.6</v>
      </c>
      <c r="AF27" s="115">
        <f t="shared" si="23"/>
        <v>912.5</v>
      </c>
      <c r="AG27" s="115">
        <f t="shared" si="24"/>
        <v>675.25</v>
      </c>
      <c r="AH27" s="115">
        <f t="shared" si="25"/>
        <v>0</v>
      </c>
      <c r="AI27" s="115">
        <f t="shared" si="26"/>
        <v>24180.958000000002</v>
      </c>
      <c r="AJ27" s="116">
        <f t="shared" si="27"/>
        <v>107298.758</v>
      </c>
      <c r="AK27" s="58">
        <f t="shared" si="28"/>
        <v>107298.758</v>
      </c>
      <c r="AL27" s="156">
        <f t="shared" si="29"/>
        <v>365</v>
      </c>
    </row>
    <row r="28" spans="1:38" ht="12.75" customHeight="1" x14ac:dyDescent="0.2">
      <c r="A28" s="117" t="s">
        <v>194</v>
      </c>
      <c r="B28" s="118"/>
      <c r="C28" s="119">
        <v>522</v>
      </c>
      <c r="D28" s="106" t="s">
        <v>128</v>
      </c>
      <c r="E28" s="120" t="s">
        <v>125</v>
      </c>
      <c r="F28" s="121">
        <v>45108</v>
      </c>
      <c r="G28" s="122"/>
      <c r="H28" s="121">
        <v>45291</v>
      </c>
      <c r="I28" s="122">
        <v>45169</v>
      </c>
      <c r="J28" s="110">
        <f t="shared" si="11"/>
        <v>62</v>
      </c>
      <c r="K28" s="110">
        <f t="shared" si="12"/>
        <v>1</v>
      </c>
      <c r="L28" s="123">
        <v>3</v>
      </c>
      <c r="M28" s="61">
        <v>223.56</v>
      </c>
      <c r="N28" s="114">
        <v>0</v>
      </c>
      <c r="O28" s="114">
        <v>4.16</v>
      </c>
      <c r="P28" s="113">
        <f t="shared" si="13"/>
        <v>227.72</v>
      </c>
      <c r="Q28" s="125">
        <v>35.81</v>
      </c>
      <c r="R28" s="124">
        <v>25.049199999999999</v>
      </c>
      <c r="S28" s="124">
        <v>1.04</v>
      </c>
      <c r="T28" s="124">
        <v>2.5</v>
      </c>
      <c r="U28" s="124">
        <v>4.58</v>
      </c>
      <c r="V28" s="125">
        <v>10.44</v>
      </c>
      <c r="W28" s="113">
        <f t="shared" si="14"/>
        <v>79.419200000000004</v>
      </c>
      <c r="X28" s="113">
        <f t="shared" si="15"/>
        <v>307.13920000000002</v>
      </c>
      <c r="Y28" s="113">
        <f t="shared" si="16"/>
        <v>13860.72</v>
      </c>
      <c r="Z28" s="113">
        <f t="shared" si="17"/>
        <v>0</v>
      </c>
      <c r="AA28" s="113">
        <f t="shared" si="18"/>
        <v>257.92</v>
      </c>
      <c r="AB28" s="115">
        <f t="shared" si="19"/>
        <v>14118.64</v>
      </c>
      <c r="AC28" s="115">
        <f t="shared" si="20"/>
        <v>2220.2200000000003</v>
      </c>
      <c r="AD28" s="115">
        <f t="shared" si="21"/>
        <v>1553.0503999999999</v>
      </c>
      <c r="AE28" s="115">
        <f t="shared" si="22"/>
        <v>64.48</v>
      </c>
      <c r="AF28" s="115">
        <f t="shared" si="23"/>
        <v>155</v>
      </c>
      <c r="AG28" s="115">
        <f t="shared" si="24"/>
        <v>283.95999999999998</v>
      </c>
      <c r="AH28" s="115">
        <f t="shared" si="25"/>
        <v>647.28</v>
      </c>
      <c r="AI28" s="115">
        <f t="shared" si="26"/>
        <v>4923.9904000000006</v>
      </c>
      <c r="AJ28" s="116">
        <f t="shared" si="27"/>
        <v>19042.630400000002</v>
      </c>
      <c r="AK28" s="58">
        <f t="shared" si="28"/>
        <v>0</v>
      </c>
      <c r="AL28" s="156">
        <f t="shared" si="29"/>
        <v>0</v>
      </c>
    </row>
    <row r="29" spans="1:38" ht="12.75" customHeight="1" x14ac:dyDescent="0.2">
      <c r="A29" s="117" t="s">
        <v>194</v>
      </c>
      <c r="B29" s="118"/>
      <c r="C29" s="119">
        <v>522</v>
      </c>
      <c r="D29" s="106" t="s">
        <v>128</v>
      </c>
      <c r="E29" s="120" t="s">
        <v>125</v>
      </c>
      <c r="F29" s="121">
        <v>45170</v>
      </c>
      <c r="G29" s="122"/>
      <c r="H29" s="121">
        <v>45291</v>
      </c>
      <c r="I29" s="122"/>
      <c r="J29" s="110">
        <f t="shared" si="11"/>
        <v>122</v>
      </c>
      <c r="K29" s="110" t="str">
        <f t="shared" si="12"/>
        <v/>
      </c>
      <c r="L29" s="123">
        <v>4</v>
      </c>
      <c r="M29" s="61">
        <v>291.70999999999998</v>
      </c>
      <c r="N29" s="114">
        <v>0</v>
      </c>
      <c r="O29" s="114">
        <v>5.42</v>
      </c>
      <c r="P29" s="113">
        <f t="shared" si="13"/>
        <v>297.13</v>
      </c>
      <c r="Q29" s="125">
        <v>37.15</v>
      </c>
      <c r="R29" s="124">
        <v>32.6843</v>
      </c>
      <c r="S29" s="124">
        <v>1.36</v>
      </c>
      <c r="T29" s="124">
        <v>2.5</v>
      </c>
      <c r="U29" s="124">
        <v>4.25</v>
      </c>
      <c r="V29" s="125">
        <v>10.44</v>
      </c>
      <c r="W29" s="113">
        <f t="shared" si="14"/>
        <v>88.384299999999996</v>
      </c>
      <c r="X29" s="113">
        <f t="shared" si="15"/>
        <v>385.51429999999999</v>
      </c>
      <c r="Y29" s="113">
        <f t="shared" si="16"/>
        <v>35588.619999999995</v>
      </c>
      <c r="Z29" s="113">
        <f t="shared" si="17"/>
        <v>0</v>
      </c>
      <c r="AA29" s="113">
        <f t="shared" si="18"/>
        <v>661.24</v>
      </c>
      <c r="AB29" s="115">
        <f t="shared" si="19"/>
        <v>36249.86</v>
      </c>
      <c r="AC29" s="115">
        <f t="shared" si="20"/>
        <v>4532.3</v>
      </c>
      <c r="AD29" s="115">
        <f t="shared" si="21"/>
        <v>3987.4846000000002</v>
      </c>
      <c r="AE29" s="115">
        <f t="shared" si="22"/>
        <v>165.92000000000002</v>
      </c>
      <c r="AF29" s="115">
        <f t="shared" si="23"/>
        <v>305</v>
      </c>
      <c r="AG29" s="115">
        <f t="shared" si="24"/>
        <v>518.5</v>
      </c>
      <c r="AH29" s="115">
        <f t="shared" si="25"/>
        <v>1273.6799999999998</v>
      </c>
      <c r="AI29" s="115">
        <f t="shared" si="26"/>
        <v>10782.884599999999</v>
      </c>
      <c r="AJ29" s="116">
        <f t="shared" si="27"/>
        <v>47032.744599999998</v>
      </c>
      <c r="AK29" s="58">
        <f t="shared" si="28"/>
        <v>66075.375</v>
      </c>
      <c r="AL29" s="156">
        <f t="shared" si="29"/>
        <v>184</v>
      </c>
    </row>
    <row r="30" spans="1:38" ht="12.75" customHeight="1" x14ac:dyDescent="0.2">
      <c r="A30" s="103" t="s">
        <v>195</v>
      </c>
      <c r="B30" s="104"/>
      <c r="C30" s="105">
        <v>523</v>
      </c>
      <c r="D30" s="106" t="s">
        <v>128</v>
      </c>
      <c r="E30" s="106" t="s">
        <v>125</v>
      </c>
      <c r="F30" s="108">
        <v>44958</v>
      </c>
      <c r="G30" s="109"/>
      <c r="H30" s="108">
        <v>45291</v>
      </c>
      <c r="I30" s="109">
        <v>45199</v>
      </c>
      <c r="J30" s="110">
        <f t="shared" si="11"/>
        <v>242</v>
      </c>
      <c r="K30" s="110">
        <f t="shared" si="12"/>
        <v>1</v>
      </c>
      <c r="L30" s="111">
        <v>2</v>
      </c>
      <c r="M30" s="61">
        <v>144.81</v>
      </c>
      <c r="N30" s="114">
        <v>0</v>
      </c>
      <c r="O30" s="114">
        <v>2.69</v>
      </c>
      <c r="P30" s="113">
        <f t="shared" si="13"/>
        <v>147.5</v>
      </c>
      <c r="Q30" s="114">
        <v>34.020000000000003</v>
      </c>
      <c r="R30" s="112">
        <v>16.225000000000001</v>
      </c>
      <c r="S30" s="112">
        <v>0.68</v>
      </c>
      <c r="T30" s="112">
        <v>2.5</v>
      </c>
      <c r="U30" s="112">
        <v>3.25</v>
      </c>
      <c r="V30" s="114">
        <v>2.5</v>
      </c>
      <c r="W30" s="113">
        <f t="shared" si="14"/>
        <v>59.175000000000004</v>
      </c>
      <c r="X30" s="113">
        <f t="shared" si="15"/>
        <v>206.67500000000001</v>
      </c>
      <c r="Y30" s="113">
        <f t="shared" si="16"/>
        <v>35044.020000000004</v>
      </c>
      <c r="Z30" s="113">
        <f t="shared" si="17"/>
        <v>0</v>
      </c>
      <c r="AA30" s="113">
        <f t="shared" si="18"/>
        <v>650.98</v>
      </c>
      <c r="AB30" s="115">
        <f t="shared" si="19"/>
        <v>35695</v>
      </c>
      <c r="AC30" s="115">
        <f t="shared" si="20"/>
        <v>8232.84</v>
      </c>
      <c r="AD30" s="115">
        <f t="shared" si="21"/>
        <v>3926.4500000000003</v>
      </c>
      <c r="AE30" s="115">
        <f t="shared" si="22"/>
        <v>164.56</v>
      </c>
      <c r="AF30" s="115">
        <f t="shared" si="23"/>
        <v>605</v>
      </c>
      <c r="AG30" s="115">
        <f t="shared" si="24"/>
        <v>786.5</v>
      </c>
      <c r="AH30" s="115">
        <f t="shared" si="25"/>
        <v>605</v>
      </c>
      <c r="AI30" s="115">
        <f t="shared" si="26"/>
        <v>14320.35</v>
      </c>
      <c r="AJ30" s="116">
        <f t="shared" si="27"/>
        <v>50015.35</v>
      </c>
      <c r="AK30" s="58">
        <f t="shared" si="28"/>
        <v>0</v>
      </c>
      <c r="AL30" s="156">
        <f t="shared" si="29"/>
        <v>0</v>
      </c>
    </row>
    <row r="31" spans="1:38" ht="12.75" customHeight="1" x14ac:dyDescent="0.2">
      <c r="A31" s="103" t="s">
        <v>195</v>
      </c>
      <c r="B31" s="104"/>
      <c r="C31" s="105">
        <v>523</v>
      </c>
      <c r="D31" s="106" t="s">
        <v>128</v>
      </c>
      <c r="E31" s="106" t="s">
        <v>125</v>
      </c>
      <c r="F31" s="108">
        <v>45200</v>
      </c>
      <c r="G31" s="109"/>
      <c r="H31" s="108">
        <v>45291</v>
      </c>
      <c r="I31" s="109"/>
      <c r="J31" s="110">
        <f t="shared" si="11"/>
        <v>92</v>
      </c>
      <c r="K31" s="110" t="str">
        <f t="shared" si="12"/>
        <v/>
      </c>
      <c r="L31" s="111">
        <v>2</v>
      </c>
      <c r="M31" s="61">
        <v>144.81</v>
      </c>
      <c r="N31" s="114">
        <v>0</v>
      </c>
      <c r="O31" s="114">
        <v>2.69</v>
      </c>
      <c r="P31" s="113">
        <f t="shared" si="13"/>
        <v>147.5</v>
      </c>
      <c r="Q31" s="114">
        <v>34.020000000000003</v>
      </c>
      <c r="R31" s="112">
        <v>16.225000000000001</v>
      </c>
      <c r="S31" s="112">
        <v>0.68</v>
      </c>
      <c r="T31" s="112">
        <v>2.5</v>
      </c>
      <c r="U31" s="112">
        <v>1.88</v>
      </c>
      <c r="V31" s="114">
        <v>2.5</v>
      </c>
      <c r="W31" s="113">
        <f t="shared" si="14"/>
        <v>57.805000000000007</v>
      </c>
      <c r="X31" s="113">
        <f t="shared" si="15"/>
        <v>205.30500000000001</v>
      </c>
      <c r="Y31" s="113">
        <f t="shared" si="16"/>
        <v>13322.52</v>
      </c>
      <c r="Z31" s="113">
        <f t="shared" si="17"/>
        <v>0</v>
      </c>
      <c r="AA31" s="113">
        <f t="shared" si="18"/>
        <v>247.48</v>
      </c>
      <c r="AB31" s="115">
        <f t="shared" si="19"/>
        <v>13570</v>
      </c>
      <c r="AC31" s="115">
        <f t="shared" si="20"/>
        <v>3129.84</v>
      </c>
      <c r="AD31" s="115">
        <f t="shared" si="21"/>
        <v>1492.7</v>
      </c>
      <c r="AE31" s="115">
        <f t="shared" si="22"/>
        <v>62.56</v>
      </c>
      <c r="AF31" s="115">
        <f t="shared" si="23"/>
        <v>230</v>
      </c>
      <c r="AG31" s="115">
        <f t="shared" si="24"/>
        <v>172.95999999999998</v>
      </c>
      <c r="AH31" s="115">
        <f t="shared" si="25"/>
        <v>230</v>
      </c>
      <c r="AI31" s="115">
        <f t="shared" si="26"/>
        <v>5318.06</v>
      </c>
      <c r="AJ31" s="116">
        <f t="shared" si="27"/>
        <v>18888.060000000001</v>
      </c>
      <c r="AK31" s="58">
        <f t="shared" si="28"/>
        <v>68903.41</v>
      </c>
      <c r="AL31" s="156">
        <f t="shared" si="29"/>
        <v>334</v>
      </c>
    </row>
    <row r="32" spans="1:38" ht="12.75" customHeight="1" x14ac:dyDescent="0.2">
      <c r="A32" s="103" t="s">
        <v>196</v>
      </c>
      <c r="B32" s="104"/>
      <c r="C32" s="105">
        <v>533</v>
      </c>
      <c r="D32" s="106" t="s">
        <v>128</v>
      </c>
      <c r="E32" s="106" t="s">
        <v>125</v>
      </c>
      <c r="F32" s="108">
        <v>45082</v>
      </c>
      <c r="G32" s="109">
        <v>45083</v>
      </c>
      <c r="H32" s="108">
        <v>45291</v>
      </c>
      <c r="I32" s="109"/>
      <c r="J32" s="110">
        <f t="shared" si="11"/>
        <v>209</v>
      </c>
      <c r="K32" s="110">
        <f t="shared" si="12"/>
        <v>1</v>
      </c>
      <c r="L32" s="111">
        <v>3</v>
      </c>
      <c r="M32" s="61">
        <v>223.56</v>
      </c>
      <c r="N32" s="114">
        <v>0</v>
      </c>
      <c r="O32" s="114">
        <v>4.16</v>
      </c>
      <c r="P32" s="113">
        <f t="shared" si="13"/>
        <v>227.72</v>
      </c>
      <c r="Q32" s="114">
        <v>35.81</v>
      </c>
      <c r="R32" s="112">
        <v>25.049199999999999</v>
      </c>
      <c r="S32" s="112">
        <v>1.04</v>
      </c>
      <c r="T32" s="112">
        <v>2.5</v>
      </c>
      <c r="U32" s="112">
        <v>5.76</v>
      </c>
      <c r="V32" s="114">
        <v>13.87</v>
      </c>
      <c r="W32" s="113">
        <f t="shared" si="14"/>
        <v>84.029200000000017</v>
      </c>
      <c r="X32" s="113">
        <f t="shared" si="15"/>
        <v>311.74920000000003</v>
      </c>
      <c r="Y32" s="113">
        <f t="shared" si="16"/>
        <v>46724.04</v>
      </c>
      <c r="Z32" s="113">
        <f t="shared" si="17"/>
        <v>0</v>
      </c>
      <c r="AA32" s="113">
        <f t="shared" si="18"/>
        <v>869.44</v>
      </c>
      <c r="AB32" s="115">
        <f t="shared" si="19"/>
        <v>47593.48</v>
      </c>
      <c r="AC32" s="115">
        <f t="shared" si="20"/>
        <v>7484.2900000000009</v>
      </c>
      <c r="AD32" s="115">
        <f t="shared" si="21"/>
        <v>5235.2828</v>
      </c>
      <c r="AE32" s="115">
        <f t="shared" si="22"/>
        <v>217.36</v>
      </c>
      <c r="AF32" s="115">
        <f t="shared" si="23"/>
        <v>522.5</v>
      </c>
      <c r="AG32" s="115">
        <f t="shared" si="24"/>
        <v>1203.8399999999999</v>
      </c>
      <c r="AH32" s="115">
        <f t="shared" si="25"/>
        <v>2898.83</v>
      </c>
      <c r="AI32" s="115">
        <f t="shared" si="26"/>
        <v>17562.102800000004</v>
      </c>
      <c r="AJ32" s="116">
        <f t="shared" si="27"/>
        <v>65155.582800000004</v>
      </c>
      <c r="AK32" s="58">
        <f t="shared" si="28"/>
        <v>65155.582800000004</v>
      </c>
      <c r="AL32" s="156">
        <f t="shared" si="29"/>
        <v>209</v>
      </c>
    </row>
    <row r="33" spans="1:39" ht="12.75" customHeight="1" x14ac:dyDescent="0.2">
      <c r="A33" s="103" t="s">
        <v>197</v>
      </c>
      <c r="B33" s="104"/>
      <c r="C33" s="105">
        <v>535</v>
      </c>
      <c r="D33" s="106" t="s">
        <v>128</v>
      </c>
      <c r="E33" s="106" t="s">
        <v>125</v>
      </c>
      <c r="F33" s="108">
        <v>45193</v>
      </c>
      <c r="G33" s="109"/>
      <c r="H33" s="108">
        <v>45291</v>
      </c>
      <c r="I33" s="109"/>
      <c r="J33" s="110">
        <f t="shared" si="11"/>
        <v>99</v>
      </c>
      <c r="K33" s="110">
        <f t="shared" si="12"/>
        <v>1</v>
      </c>
      <c r="L33" s="111">
        <v>7</v>
      </c>
      <c r="M33" s="61">
        <v>291.70999999999998</v>
      </c>
      <c r="N33" s="114">
        <v>0</v>
      </c>
      <c r="O33" s="114">
        <v>9.24</v>
      </c>
      <c r="P33" s="113">
        <f t="shared" si="13"/>
        <v>300.95</v>
      </c>
      <c r="Q33" s="114">
        <v>50.22</v>
      </c>
      <c r="R33" s="112">
        <v>33.104500000000002</v>
      </c>
      <c r="S33" s="112">
        <v>2.31</v>
      </c>
      <c r="T33" s="112">
        <v>2.5</v>
      </c>
      <c r="U33" s="112">
        <v>5.0199999999999996</v>
      </c>
      <c r="V33" s="114">
        <v>2.5</v>
      </c>
      <c r="W33" s="113">
        <f t="shared" si="14"/>
        <v>95.654499999999999</v>
      </c>
      <c r="X33" s="113">
        <f t="shared" si="15"/>
        <v>396.60449999999997</v>
      </c>
      <c r="Y33" s="113">
        <f t="shared" si="16"/>
        <v>28879.289999999997</v>
      </c>
      <c r="Z33" s="113">
        <f t="shared" si="17"/>
        <v>0</v>
      </c>
      <c r="AA33" s="113">
        <f t="shared" si="18"/>
        <v>914.76</v>
      </c>
      <c r="AB33" s="115">
        <f t="shared" si="19"/>
        <v>29794.05</v>
      </c>
      <c r="AC33" s="115">
        <f t="shared" si="20"/>
        <v>4971.78</v>
      </c>
      <c r="AD33" s="115">
        <f t="shared" si="21"/>
        <v>3277.3455000000004</v>
      </c>
      <c r="AE33" s="115">
        <f t="shared" si="22"/>
        <v>228.69</v>
      </c>
      <c r="AF33" s="115">
        <f t="shared" si="23"/>
        <v>247.5</v>
      </c>
      <c r="AG33" s="115">
        <f t="shared" si="24"/>
        <v>496.97999999999996</v>
      </c>
      <c r="AH33" s="115">
        <f t="shared" si="25"/>
        <v>247.5</v>
      </c>
      <c r="AI33" s="115">
        <f t="shared" si="26"/>
        <v>9469.7955000000002</v>
      </c>
      <c r="AJ33" s="116">
        <f t="shared" si="27"/>
        <v>39263.845499999996</v>
      </c>
      <c r="AK33" s="58">
        <f t="shared" si="28"/>
        <v>39263.845499999996</v>
      </c>
      <c r="AL33" s="156">
        <f t="shared" si="29"/>
        <v>99</v>
      </c>
    </row>
    <row r="34" spans="1:39" ht="13.15" customHeight="1" x14ac:dyDescent="0.2">
      <c r="A34" s="103" t="s">
        <v>198</v>
      </c>
      <c r="B34" s="104"/>
      <c r="C34" s="105">
        <v>536</v>
      </c>
      <c r="D34" s="106" t="s">
        <v>128</v>
      </c>
      <c r="E34" s="106" t="s">
        <v>125</v>
      </c>
      <c r="F34" s="108">
        <v>44927</v>
      </c>
      <c r="G34" s="109"/>
      <c r="H34" s="108">
        <v>45291</v>
      </c>
      <c r="I34" s="109">
        <v>45046</v>
      </c>
      <c r="J34" s="110">
        <f t="shared" si="11"/>
        <v>120</v>
      </c>
      <c r="K34" s="110">
        <f t="shared" si="12"/>
        <v>1</v>
      </c>
      <c r="L34" s="111">
        <v>3</v>
      </c>
      <c r="M34" s="61">
        <v>223.56</v>
      </c>
      <c r="N34" s="114">
        <v>0</v>
      </c>
      <c r="O34" s="114">
        <v>4.16</v>
      </c>
      <c r="P34" s="113">
        <f t="shared" si="13"/>
        <v>227.72</v>
      </c>
      <c r="Q34" s="114">
        <v>35.81</v>
      </c>
      <c r="R34" s="112">
        <v>25.049199999999999</v>
      </c>
      <c r="S34" s="112">
        <v>1.04</v>
      </c>
      <c r="T34" s="112">
        <v>2.5</v>
      </c>
      <c r="U34" s="112">
        <v>2.4500000000000002</v>
      </c>
      <c r="V34" s="114">
        <v>0</v>
      </c>
      <c r="W34" s="113">
        <f t="shared" si="14"/>
        <v>66.84920000000001</v>
      </c>
      <c r="X34" s="113">
        <f t="shared" si="15"/>
        <v>294.56920000000002</v>
      </c>
      <c r="Y34" s="113">
        <f t="shared" si="16"/>
        <v>26827.200000000001</v>
      </c>
      <c r="Z34" s="113">
        <f t="shared" si="17"/>
        <v>0</v>
      </c>
      <c r="AA34" s="113">
        <f t="shared" si="18"/>
        <v>499.20000000000005</v>
      </c>
      <c r="AB34" s="115">
        <f t="shared" si="19"/>
        <v>27326.400000000001</v>
      </c>
      <c r="AC34" s="115">
        <f t="shared" si="20"/>
        <v>4297.2000000000007</v>
      </c>
      <c r="AD34" s="115">
        <f t="shared" si="21"/>
        <v>3005.904</v>
      </c>
      <c r="AE34" s="115">
        <f t="shared" si="22"/>
        <v>124.80000000000001</v>
      </c>
      <c r="AF34" s="115">
        <f t="shared" si="23"/>
        <v>300</v>
      </c>
      <c r="AG34" s="115">
        <f t="shared" si="24"/>
        <v>294</v>
      </c>
      <c r="AH34" s="115">
        <f t="shared" si="25"/>
        <v>0</v>
      </c>
      <c r="AI34" s="115">
        <f t="shared" si="26"/>
        <v>8021.9040000000014</v>
      </c>
      <c r="AJ34" s="116">
        <f t="shared" si="27"/>
        <v>35348.304000000004</v>
      </c>
      <c r="AK34" s="58">
        <f t="shared" si="28"/>
        <v>35348.304000000004</v>
      </c>
      <c r="AL34" s="156">
        <f t="shared" si="29"/>
        <v>120</v>
      </c>
    </row>
    <row r="35" spans="1:39" ht="13.15" customHeight="1" x14ac:dyDescent="0.2">
      <c r="A35" s="103"/>
      <c r="B35" s="104"/>
      <c r="C35" s="105"/>
      <c r="D35" s="106"/>
      <c r="E35" s="106"/>
      <c r="F35" s="108"/>
      <c r="G35" s="109"/>
      <c r="H35" s="108"/>
      <c r="I35" s="109"/>
      <c r="J35" s="110">
        <f t="shared" si="11"/>
        <v>0</v>
      </c>
      <c r="K35" s="110" t="str">
        <f t="shared" si="12"/>
        <v/>
      </c>
      <c r="L35" s="111"/>
      <c r="M35" s="61"/>
      <c r="N35" s="114"/>
      <c r="O35" s="114"/>
      <c r="P35" s="113">
        <f t="shared" si="13"/>
        <v>0</v>
      </c>
      <c r="Q35" s="114"/>
      <c r="R35" s="112"/>
      <c r="S35" s="112"/>
      <c r="T35" s="112"/>
      <c r="U35" s="112"/>
      <c r="V35" s="114"/>
      <c r="W35" s="113">
        <f t="shared" si="14"/>
        <v>0</v>
      </c>
      <c r="X35" s="113">
        <f t="shared" si="15"/>
        <v>0</v>
      </c>
      <c r="Y35" s="113">
        <f t="shared" si="16"/>
        <v>0</v>
      </c>
      <c r="Z35" s="113">
        <f t="shared" si="17"/>
        <v>0</v>
      </c>
      <c r="AA35" s="113">
        <f t="shared" si="18"/>
        <v>0</v>
      </c>
      <c r="AB35" s="115">
        <f t="shared" si="19"/>
        <v>0</v>
      </c>
      <c r="AC35" s="115">
        <f t="shared" si="20"/>
        <v>0</v>
      </c>
      <c r="AD35" s="115">
        <f t="shared" si="21"/>
        <v>0</v>
      </c>
      <c r="AE35" s="115">
        <f t="shared" si="22"/>
        <v>0</v>
      </c>
      <c r="AF35" s="115">
        <f t="shared" si="23"/>
        <v>0</v>
      </c>
      <c r="AG35" s="115">
        <f t="shared" si="24"/>
        <v>0</v>
      </c>
      <c r="AH35" s="115">
        <f t="shared" si="25"/>
        <v>0</v>
      </c>
      <c r="AI35" s="115">
        <f t="shared" si="26"/>
        <v>0</v>
      </c>
      <c r="AJ35" s="116">
        <f t="shared" si="27"/>
        <v>0</v>
      </c>
      <c r="AK35" s="58">
        <f t="shared" si="28"/>
        <v>0</v>
      </c>
      <c r="AL35" s="156">
        <f t="shared" si="29"/>
        <v>0</v>
      </c>
    </row>
    <row r="36" spans="1:39" ht="12.75" customHeight="1" x14ac:dyDescent="0.2">
      <c r="A36" s="103"/>
      <c r="B36" s="104"/>
      <c r="C36" s="105"/>
      <c r="D36" s="106"/>
      <c r="E36" s="106"/>
      <c r="F36" s="108"/>
      <c r="G36" s="109"/>
      <c r="H36" s="108"/>
      <c r="I36" s="109"/>
      <c r="J36" s="110">
        <f t="shared" si="11"/>
        <v>0</v>
      </c>
      <c r="K36" s="110" t="str">
        <f t="shared" si="12"/>
        <v/>
      </c>
      <c r="L36" s="111"/>
      <c r="M36" s="61"/>
      <c r="N36" s="114"/>
      <c r="O36" s="114"/>
      <c r="P36" s="113">
        <f t="shared" si="13"/>
        <v>0</v>
      </c>
      <c r="Q36" s="114"/>
      <c r="R36" s="112"/>
      <c r="S36" s="112"/>
      <c r="T36" s="112"/>
      <c r="U36" s="112"/>
      <c r="V36" s="114"/>
      <c r="W36" s="113">
        <f t="shared" si="14"/>
        <v>0</v>
      </c>
      <c r="X36" s="113">
        <f t="shared" si="15"/>
        <v>0</v>
      </c>
      <c r="Y36" s="113">
        <f t="shared" si="16"/>
        <v>0</v>
      </c>
      <c r="Z36" s="113">
        <f t="shared" si="17"/>
        <v>0</v>
      </c>
      <c r="AA36" s="113">
        <f t="shared" si="18"/>
        <v>0</v>
      </c>
      <c r="AB36" s="115">
        <f t="shared" si="19"/>
        <v>0</v>
      </c>
      <c r="AC36" s="115">
        <f t="shared" si="20"/>
        <v>0</v>
      </c>
      <c r="AD36" s="115">
        <f t="shared" si="21"/>
        <v>0</v>
      </c>
      <c r="AE36" s="115">
        <f t="shared" si="22"/>
        <v>0</v>
      </c>
      <c r="AF36" s="115">
        <f t="shared" si="23"/>
        <v>0</v>
      </c>
      <c r="AG36" s="115">
        <f t="shared" si="24"/>
        <v>0</v>
      </c>
      <c r="AH36" s="115">
        <f t="shared" si="25"/>
        <v>0</v>
      </c>
      <c r="AI36" s="115">
        <f t="shared" si="26"/>
        <v>0</v>
      </c>
      <c r="AJ36" s="116">
        <f t="shared" si="27"/>
        <v>0</v>
      </c>
      <c r="AK36" s="58">
        <f t="shared" si="28"/>
        <v>0</v>
      </c>
      <c r="AL36" s="156">
        <f t="shared" si="29"/>
        <v>0</v>
      </c>
    </row>
    <row r="37" spans="1:39" ht="12.75" customHeight="1" x14ac:dyDescent="0.2">
      <c r="A37" s="103"/>
      <c r="B37" s="104"/>
      <c r="C37" s="105"/>
      <c r="D37" s="106"/>
      <c r="E37" s="106"/>
      <c r="F37" s="108"/>
      <c r="G37" s="109"/>
      <c r="H37" s="108"/>
      <c r="I37" s="109"/>
      <c r="J37" s="110">
        <f t="shared" si="11"/>
        <v>0</v>
      </c>
      <c r="K37" s="110" t="str">
        <f t="shared" si="12"/>
        <v/>
      </c>
      <c r="L37" s="111"/>
      <c r="M37" s="61"/>
      <c r="N37" s="114"/>
      <c r="O37" s="114"/>
      <c r="P37" s="113">
        <f t="shared" si="13"/>
        <v>0</v>
      </c>
      <c r="Q37" s="114"/>
      <c r="R37" s="112"/>
      <c r="S37" s="112"/>
      <c r="T37" s="112"/>
      <c r="U37" s="112"/>
      <c r="V37" s="114"/>
      <c r="W37" s="113">
        <f t="shared" si="14"/>
        <v>0</v>
      </c>
      <c r="X37" s="113">
        <f t="shared" si="15"/>
        <v>0</v>
      </c>
      <c r="Y37" s="113">
        <f t="shared" si="16"/>
        <v>0</v>
      </c>
      <c r="Z37" s="113">
        <f t="shared" si="17"/>
        <v>0</v>
      </c>
      <c r="AA37" s="113">
        <f t="shared" si="18"/>
        <v>0</v>
      </c>
      <c r="AB37" s="115">
        <f t="shared" si="19"/>
        <v>0</v>
      </c>
      <c r="AC37" s="115">
        <f t="shared" si="20"/>
        <v>0</v>
      </c>
      <c r="AD37" s="115">
        <f t="shared" si="21"/>
        <v>0</v>
      </c>
      <c r="AE37" s="115">
        <f t="shared" si="22"/>
        <v>0</v>
      </c>
      <c r="AF37" s="115">
        <f t="shared" si="23"/>
        <v>0</v>
      </c>
      <c r="AG37" s="115">
        <f t="shared" si="24"/>
        <v>0</v>
      </c>
      <c r="AH37" s="115">
        <f t="shared" si="25"/>
        <v>0</v>
      </c>
      <c r="AI37" s="115">
        <f t="shared" si="26"/>
        <v>0</v>
      </c>
      <c r="AJ37" s="116">
        <f t="shared" si="27"/>
        <v>0</v>
      </c>
      <c r="AK37" s="58">
        <f t="shared" si="28"/>
        <v>0</v>
      </c>
      <c r="AL37" s="156">
        <f t="shared" si="29"/>
        <v>0</v>
      </c>
    </row>
    <row r="38" spans="1:39" ht="12.75" customHeight="1" x14ac:dyDescent="0.2">
      <c r="A38" s="103"/>
      <c r="B38" s="104"/>
      <c r="C38" s="105"/>
      <c r="D38" s="106"/>
      <c r="E38" s="106"/>
      <c r="F38" s="108"/>
      <c r="G38" s="109"/>
      <c r="H38" s="108"/>
      <c r="I38" s="109"/>
      <c r="J38" s="110">
        <f t="shared" si="11"/>
        <v>0</v>
      </c>
      <c r="K38" s="110" t="str">
        <f t="shared" si="12"/>
        <v/>
      </c>
      <c r="L38" s="111"/>
      <c r="M38" s="61"/>
      <c r="N38" s="114"/>
      <c r="O38" s="114"/>
      <c r="P38" s="113">
        <f t="shared" si="13"/>
        <v>0</v>
      </c>
      <c r="Q38" s="114"/>
      <c r="R38" s="112"/>
      <c r="S38" s="112"/>
      <c r="T38" s="112"/>
      <c r="U38" s="112"/>
      <c r="V38" s="114"/>
      <c r="W38" s="113">
        <f t="shared" si="14"/>
        <v>0</v>
      </c>
      <c r="X38" s="113">
        <f t="shared" si="15"/>
        <v>0</v>
      </c>
      <c r="Y38" s="113">
        <f t="shared" si="16"/>
        <v>0</v>
      </c>
      <c r="Z38" s="113">
        <f t="shared" si="17"/>
        <v>0</v>
      </c>
      <c r="AA38" s="113">
        <f t="shared" si="18"/>
        <v>0</v>
      </c>
      <c r="AB38" s="115">
        <f t="shared" si="19"/>
        <v>0</v>
      </c>
      <c r="AC38" s="115">
        <f t="shared" si="20"/>
        <v>0</v>
      </c>
      <c r="AD38" s="115">
        <f t="shared" si="21"/>
        <v>0</v>
      </c>
      <c r="AE38" s="115">
        <f t="shared" si="22"/>
        <v>0</v>
      </c>
      <c r="AF38" s="115">
        <f t="shared" si="23"/>
        <v>0</v>
      </c>
      <c r="AG38" s="115">
        <f t="shared" si="24"/>
        <v>0</v>
      </c>
      <c r="AH38" s="115">
        <f t="shared" si="25"/>
        <v>0</v>
      </c>
      <c r="AI38" s="115">
        <f t="shared" si="26"/>
        <v>0</v>
      </c>
      <c r="AJ38" s="116">
        <f t="shared" si="27"/>
        <v>0</v>
      </c>
      <c r="AK38" s="58">
        <f t="shared" si="28"/>
        <v>0</v>
      </c>
      <c r="AL38" s="156">
        <f t="shared" si="29"/>
        <v>0</v>
      </c>
    </row>
    <row r="39" spans="1:39" ht="12.75" customHeight="1" x14ac:dyDescent="0.2">
      <c r="A39" s="103"/>
      <c r="B39" s="104"/>
      <c r="C39" s="105"/>
      <c r="D39" s="106"/>
      <c r="E39" s="106"/>
      <c r="F39" s="108"/>
      <c r="G39" s="109"/>
      <c r="H39" s="108"/>
      <c r="I39" s="109"/>
      <c r="J39" s="110">
        <f t="shared" si="11"/>
        <v>0</v>
      </c>
      <c r="K39" s="110" t="str">
        <f t="shared" si="12"/>
        <v/>
      </c>
      <c r="L39" s="111"/>
      <c r="M39" s="61"/>
      <c r="N39" s="114"/>
      <c r="O39" s="114"/>
      <c r="P39" s="113">
        <f t="shared" si="13"/>
        <v>0</v>
      </c>
      <c r="Q39" s="114"/>
      <c r="R39" s="112"/>
      <c r="S39" s="112"/>
      <c r="T39" s="112"/>
      <c r="U39" s="112"/>
      <c r="V39" s="114"/>
      <c r="W39" s="113">
        <f t="shared" si="14"/>
        <v>0</v>
      </c>
      <c r="X39" s="113">
        <f t="shared" si="15"/>
        <v>0</v>
      </c>
      <c r="Y39" s="113">
        <f t="shared" si="16"/>
        <v>0</v>
      </c>
      <c r="Z39" s="113">
        <f t="shared" si="17"/>
        <v>0</v>
      </c>
      <c r="AA39" s="113">
        <f t="shared" si="18"/>
        <v>0</v>
      </c>
      <c r="AB39" s="115">
        <f t="shared" si="19"/>
        <v>0</v>
      </c>
      <c r="AC39" s="115">
        <f t="shared" si="20"/>
        <v>0</v>
      </c>
      <c r="AD39" s="115">
        <f t="shared" si="21"/>
        <v>0</v>
      </c>
      <c r="AE39" s="115">
        <f t="shared" si="22"/>
        <v>0</v>
      </c>
      <c r="AF39" s="115">
        <f t="shared" si="23"/>
        <v>0</v>
      </c>
      <c r="AG39" s="115">
        <f t="shared" si="24"/>
        <v>0</v>
      </c>
      <c r="AH39" s="115">
        <f t="shared" si="25"/>
        <v>0</v>
      </c>
      <c r="AI39" s="115">
        <f t="shared" si="26"/>
        <v>0</v>
      </c>
      <c r="AJ39" s="116">
        <f t="shared" si="27"/>
        <v>0</v>
      </c>
      <c r="AK39" s="58">
        <f t="shared" si="28"/>
        <v>0</v>
      </c>
      <c r="AL39" s="156">
        <f t="shared" si="29"/>
        <v>0</v>
      </c>
    </row>
    <row r="40" spans="1:39" ht="12.75" customHeight="1" x14ac:dyDescent="0.2">
      <c r="A40" s="103"/>
      <c r="B40" s="104"/>
      <c r="C40" s="105"/>
      <c r="D40" s="106"/>
      <c r="E40" s="106"/>
      <c r="F40" s="108"/>
      <c r="G40" s="109"/>
      <c r="H40" s="108"/>
      <c r="I40" s="109"/>
      <c r="J40" s="110">
        <f t="shared" si="11"/>
        <v>0</v>
      </c>
      <c r="K40" s="110" t="str">
        <f t="shared" si="12"/>
        <v/>
      </c>
      <c r="L40" s="111"/>
      <c r="M40" s="61"/>
      <c r="N40" s="114"/>
      <c r="O40" s="114"/>
      <c r="P40" s="113">
        <f t="shared" si="13"/>
        <v>0</v>
      </c>
      <c r="Q40" s="114"/>
      <c r="R40" s="112"/>
      <c r="S40" s="112"/>
      <c r="T40" s="112"/>
      <c r="U40" s="112"/>
      <c r="V40" s="114"/>
      <c r="W40" s="113">
        <f t="shared" si="14"/>
        <v>0</v>
      </c>
      <c r="X40" s="113">
        <f t="shared" si="15"/>
        <v>0</v>
      </c>
      <c r="Y40" s="113">
        <f t="shared" si="16"/>
        <v>0</v>
      </c>
      <c r="Z40" s="113">
        <f t="shared" si="17"/>
        <v>0</v>
      </c>
      <c r="AA40" s="113">
        <f t="shared" si="18"/>
        <v>0</v>
      </c>
      <c r="AB40" s="115">
        <f t="shared" si="19"/>
        <v>0</v>
      </c>
      <c r="AC40" s="115">
        <f t="shared" si="20"/>
        <v>0</v>
      </c>
      <c r="AD40" s="115">
        <f t="shared" si="21"/>
        <v>0</v>
      </c>
      <c r="AE40" s="115">
        <f t="shared" si="22"/>
        <v>0</v>
      </c>
      <c r="AF40" s="115">
        <f t="shared" si="23"/>
        <v>0</v>
      </c>
      <c r="AG40" s="115">
        <f t="shared" si="24"/>
        <v>0</v>
      </c>
      <c r="AH40" s="115">
        <f t="shared" si="25"/>
        <v>0</v>
      </c>
      <c r="AI40" s="115">
        <f t="shared" si="26"/>
        <v>0</v>
      </c>
      <c r="AJ40" s="116">
        <f t="shared" si="27"/>
        <v>0</v>
      </c>
      <c r="AK40" s="58">
        <f t="shared" si="28"/>
        <v>0</v>
      </c>
      <c r="AL40" s="156">
        <f t="shared" si="29"/>
        <v>0</v>
      </c>
    </row>
    <row r="41" spans="1:39" ht="12.75" customHeight="1" x14ac:dyDescent="0.2">
      <c r="A41" s="103"/>
      <c r="B41" s="104"/>
      <c r="C41" s="105"/>
      <c r="D41" s="106"/>
      <c r="E41" s="106"/>
      <c r="F41" s="108"/>
      <c r="G41" s="109"/>
      <c r="H41" s="108"/>
      <c r="I41" s="109"/>
      <c r="J41" s="110">
        <f t="shared" si="11"/>
        <v>0</v>
      </c>
      <c r="K41" s="110" t="str">
        <f t="shared" si="12"/>
        <v/>
      </c>
      <c r="L41" s="111"/>
      <c r="M41" s="61"/>
      <c r="N41" s="114"/>
      <c r="O41" s="114"/>
      <c r="P41" s="113">
        <f t="shared" si="13"/>
        <v>0</v>
      </c>
      <c r="Q41" s="114"/>
      <c r="R41" s="112"/>
      <c r="S41" s="112"/>
      <c r="T41" s="112"/>
      <c r="U41" s="112"/>
      <c r="V41" s="114"/>
      <c r="W41" s="113">
        <f t="shared" si="14"/>
        <v>0</v>
      </c>
      <c r="X41" s="113">
        <f t="shared" si="15"/>
        <v>0</v>
      </c>
      <c r="Y41" s="113">
        <f t="shared" si="16"/>
        <v>0</v>
      </c>
      <c r="Z41" s="113">
        <f t="shared" si="17"/>
        <v>0</v>
      </c>
      <c r="AA41" s="113">
        <f t="shared" si="18"/>
        <v>0</v>
      </c>
      <c r="AB41" s="115">
        <f t="shared" si="19"/>
        <v>0</v>
      </c>
      <c r="AC41" s="115">
        <f t="shared" si="20"/>
        <v>0</v>
      </c>
      <c r="AD41" s="115">
        <f t="shared" si="21"/>
        <v>0</v>
      </c>
      <c r="AE41" s="115">
        <f t="shared" si="22"/>
        <v>0</v>
      </c>
      <c r="AF41" s="115">
        <f t="shared" si="23"/>
        <v>0</v>
      </c>
      <c r="AG41" s="115">
        <f t="shared" si="24"/>
        <v>0</v>
      </c>
      <c r="AH41" s="115">
        <f t="shared" si="25"/>
        <v>0</v>
      </c>
      <c r="AI41" s="115">
        <f t="shared" si="26"/>
        <v>0</v>
      </c>
      <c r="AJ41" s="116">
        <f t="shared" si="27"/>
        <v>0</v>
      </c>
      <c r="AK41" s="58">
        <f t="shared" si="28"/>
        <v>0</v>
      </c>
      <c r="AL41" s="156">
        <f t="shared" si="29"/>
        <v>0</v>
      </c>
    </row>
    <row r="42" spans="1:39" ht="12.75" customHeight="1" x14ac:dyDescent="0.2">
      <c r="A42" s="103"/>
      <c r="B42" s="104"/>
      <c r="C42" s="105"/>
      <c r="D42" s="106"/>
      <c r="E42" s="106"/>
      <c r="F42" s="108"/>
      <c r="G42" s="109"/>
      <c r="H42" s="108"/>
      <c r="I42" s="109"/>
      <c r="J42" s="110">
        <f t="shared" si="11"/>
        <v>0</v>
      </c>
      <c r="K42" s="110" t="str">
        <f t="shared" si="12"/>
        <v/>
      </c>
      <c r="L42" s="111"/>
      <c r="M42" s="61"/>
      <c r="N42" s="114"/>
      <c r="O42" s="114"/>
      <c r="P42" s="113">
        <f t="shared" si="13"/>
        <v>0</v>
      </c>
      <c r="Q42" s="114"/>
      <c r="R42" s="112"/>
      <c r="S42" s="112"/>
      <c r="T42" s="112"/>
      <c r="U42" s="112"/>
      <c r="V42" s="114"/>
      <c r="W42" s="113">
        <f t="shared" si="14"/>
        <v>0</v>
      </c>
      <c r="X42" s="113">
        <f t="shared" si="15"/>
        <v>0</v>
      </c>
      <c r="Y42" s="113">
        <f t="shared" si="16"/>
        <v>0</v>
      </c>
      <c r="Z42" s="113">
        <f t="shared" si="17"/>
        <v>0</v>
      </c>
      <c r="AA42" s="113">
        <f t="shared" si="18"/>
        <v>0</v>
      </c>
      <c r="AB42" s="115">
        <f t="shared" si="19"/>
        <v>0</v>
      </c>
      <c r="AC42" s="115">
        <f t="shared" si="20"/>
        <v>0</v>
      </c>
      <c r="AD42" s="115">
        <f t="shared" si="21"/>
        <v>0</v>
      </c>
      <c r="AE42" s="115">
        <f t="shared" si="22"/>
        <v>0</v>
      </c>
      <c r="AF42" s="115">
        <f t="shared" si="23"/>
        <v>0</v>
      </c>
      <c r="AG42" s="115">
        <f t="shared" si="24"/>
        <v>0</v>
      </c>
      <c r="AH42" s="115">
        <f t="shared" si="25"/>
        <v>0</v>
      </c>
      <c r="AI42" s="115">
        <f t="shared" si="26"/>
        <v>0</v>
      </c>
      <c r="AJ42" s="116">
        <f t="shared" si="27"/>
        <v>0</v>
      </c>
      <c r="AK42" s="58">
        <f t="shared" si="28"/>
        <v>0</v>
      </c>
      <c r="AL42" s="156">
        <f t="shared" si="29"/>
        <v>0</v>
      </c>
    </row>
    <row r="43" spans="1:39" ht="12.75" customHeight="1" x14ac:dyDescent="0.2">
      <c r="A43" s="103"/>
      <c r="B43" s="104"/>
      <c r="C43" s="105"/>
      <c r="D43" s="106"/>
      <c r="E43" s="106"/>
      <c r="F43" s="108"/>
      <c r="G43" s="109"/>
      <c r="H43" s="108"/>
      <c r="I43" s="109"/>
      <c r="J43" s="110">
        <f t="shared" si="11"/>
        <v>0</v>
      </c>
      <c r="K43" s="110" t="str">
        <f t="shared" si="12"/>
        <v/>
      </c>
      <c r="L43" s="111"/>
      <c r="M43" s="61"/>
      <c r="N43" s="114"/>
      <c r="O43" s="114"/>
      <c r="P43" s="113">
        <f t="shared" si="13"/>
        <v>0</v>
      </c>
      <c r="Q43" s="114"/>
      <c r="R43" s="112"/>
      <c r="S43" s="112"/>
      <c r="T43" s="112"/>
      <c r="U43" s="112"/>
      <c r="V43" s="114"/>
      <c r="W43" s="113">
        <f t="shared" si="14"/>
        <v>0</v>
      </c>
      <c r="X43" s="113">
        <f t="shared" si="15"/>
        <v>0</v>
      </c>
      <c r="Y43" s="113">
        <f t="shared" si="16"/>
        <v>0</v>
      </c>
      <c r="Z43" s="113">
        <f t="shared" si="17"/>
        <v>0</v>
      </c>
      <c r="AA43" s="113">
        <f t="shared" si="18"/>
        <v>0</v>
      </c>
      <c r="AB43" s="115">
        <f t="shared" si="19"/>
        <v>0</v>
      </c>
      <c r="AC43" s="115">
        <f t="shared" si="20"/>
        <v>0</v>
      </c>
      <c r="AD43" s="115">
        <f t="shared" si="21"/>
        <v>0</v>
      </c>
      <c r="AE43" s="115">
        <f t="shared" si="22"/>
        <v>0</v>
      </c>
      <c r="AF43" s="115">
        <f t="shared" si="23"/>
        <v>0</v>
      </c>
      <c r="AG43" s="115">
        <f t="shared" si="24"/>
        <v>0</v>
      </c>
      <c r="AH43" s="115">
        <f t="shared" si="25"/>
        <v>0</v>
      </c>
      <c r="AI43" s="115">
        <f t="shared" si="26"/>
        <v>0</v>
      </c>
      <c r="AJ43" s="116">
        <f t="shared" si="27"/>
        <v>0</v>
      </c>
      <c r="AK43" s="58">
        <f t="shared" si="28"/>
        <v>0</v>
      </c>
      <c r="AL43" s="156">
        <f t="shared" si="29"/>
        <v>0</v>
      </c>
    </row>
    <row r="44" spans="1:39" ht="12.75" hidden="1" customHeight="1" x14ac:dyDescent="0.2">
      <c r="A44" s="117"/>
      <c r="B44" s="118"/>
      <c r="C44" s="119"/>
      <c r="D44" s="120"/>
      <c r="E44" s="120"/>
      <c r="F44" s="121"/>
      <c r="G44" s="126"/>
      <c r="H44" s="121"/>
      <c r="I44" s="126"/>
      <c r="J44" s="110">
        <f t="shared" ref="J44" si="30">IF(F44&gt;0,+IF(I44&gt;0,I44,H44)-IF(G44&gt;0,G44,F44)+1,0)</f>
        <v>0</v>
      </c>
      <c r="K44" s="110" t="str">
        <f t="shared" ref="K44" si="31">IF(C44&lt;=0,"",IF(C44=C43,"",1))</f>
        <v/>
      </c>
      <c r="L44" s="123"/>
      <c r="M44" s="124"/>
      <c r="N44" s="125"/>
      <c r="O44" s="125"/>
      <c r="P44" s="113">
        <f t="shared" ref="P44" si="32">SUM(M44:O44)</f>
        <v>0</v>
      </c>
      <c r="Q44" s="125"/>
      <c r="R44" s="124"/>
      <c r="S44" s="124"/>
      <c r="T44" s="124"/>
      <c r="U44" s="124"/>
      <c r="V44" s="125"/>
      <c r="W44" s="113">
        <f t="shared" ref="W44" si="33">SUM(Q44:V44)</f>
        <v>0</v>
      </c>
      <c r="X44" s="113">
        <f t="shared" ref="X44" si="34">+P44+W44</f>
        <v>0</v>
      </c>
      <c r="Y44" s="113">
        <f t="shared" ref="Y44" si="35">M44*J44</f>
        <v>0</v>
      </c>
      <c r="Z44" s="113">
        <f t="shared" ref="Z44" si="36">J44*N44</f>
        <v>0</v>
      </c>
      <c r="AA44" s="113">
        <f t="shared" ref="AA44" si="37">O44*J44</f>
        <v>0</v>
      </c>
      <c r="AB44" s="115">
        <f t="shared" ref="AB44" si="38">$J44*P44</f>
        <v>0</v>
      </c>
      <c r="AC44" s="115">
        <f t="shared" ref="AC44" si="39">$J44*Q44</f>
        <v>0</v>
      </c>
      <c r="AD44" s="115">
        <f t="shared" ref="AD44" si="40">$J44*R44</f>
        <v>0</v>
      </c>
      <c r="AE44" s="115">
        <f t="shared" ref="AE44" si="41">$J44*S44</f>
        <v>0</v>
      </c>
      <c r="AF44" s="115">
        <f t="shared" ref="AF44" si="42">$J44*T44</f>
        <v>0</v>
      </c>
      <c r="AG44" s="115">
        <f t="shared" ref="AG44" si="43">$J44*U44</f>
        <v>0</v>
      </c>
      <c r="AH44" s="115">
        <f t="shared" ref="AH44" si="44">$J44*V44</f>
        <v>0</v>
      </c>
      <c r="AI44" s="115">
        <f t="shared" ref="AI44" si="45">$J44*W44</f>
        <v>0</v>
      </c>
      <c r="AJ44" s="116">
        <f t="shared" ref="AJ44" si="46">AB44+AI44</f>
        <v>0</v>
      </c>
      <c r="AK44" s="58">
        <f t="shared" ref="AK44" si="47">IF(A45=A44,0,SUMIF($A$4:$A$4806,$A44,AB$4:AB$4806))+IF(A45=A44,0,SUMIF($A$4:$A$4806,$A44,AI$4:AI$4806))</f>
        <v>0</v>
      </c>
      <c r="AL44" s="156">
        <f t="shared" ref="AL44" si="48">IF(A45=A44,0,SUMIF($A$4:$A$4806,$A44,J$4:J$4806))+IF(A45=A44,0,SUMIF($A$4:$A$4806,$A44))</f>
        <v>0</v>
      </c>
    </row>
    <row r="45" spans="1:39" ht="12.75" customHeight="1" thickBot="1" x14ac:dyDescent="0.25">
      <c r="A45" s="56" t="s">
        <v>70</v>
      </c>
      <c r="B45" s="97"/>
      <c r="C45" s="14"/>
      <c r="D45" s="9"/>
      <c r="E45" s="9"/>
      <c r="F45" s="10"/>
      <c r="G45" s="10"/>
      <c r="H45" s="10"/>
      <c r="I45" s="10"/>
      <c r="J45" s="11">
        <f>SUBTOTAL(9,J4:J44)</f>
        <v>5868</v>
      </c>
      <c r="K45" s="72">
        <f>SUBTOTAL(9,K4:K44)</f>
        <v>22</v>
      </c>
      <c r="L45" s="60"/>
      <c r="M45" s="12"/>
      <c r="N45" s="73"/>
      <c r="O45" s="73"/>
      <c r="P45" s="73">
        <f>SUBTOTAL(9,P4:P44)</f>
        <v>6800.9300000000012</v>
      </c>
      <c r="Q45" s="73"/>
      <c r="R45" s="73"/>
      <c r="S45" s="73"/>
      <c r="T45" s="73"/>
      <c r="U45" s="73"/>
      <c r="V45" s="73"/>
      <c r="W45" s="73">
        <f t="shared" ref="W45:AL45" si="49">SUBTOTAL(9,W4:W44)</f>
        <v>2325.3323</v>
      </c>
      <c r="X45" s="73">
        <f t="shared" si="49"/>
        <v>9126.2622999999985</v>
      </c>
      <c r="Y45" s="73">
        <f t="shared" si="49"/>
        <v>1290135.6100000001</v>
      </c>
      <c r="Z45" s="73">
        <f>SUBTOTAL(9,Z4:Z44)</f>
        <v>11016.829999999998</v>
      </c>
      <c r="AA45" s="73">
        <f t="shared" si="49"/>
        <v>24381.02</v>
      </c>
      <c r="AB45" s="73">
        <f t="shared" si="49"/>
        <v>1325533.4599999997</v>
      </c>
      <c r="AC45" s="73">
        <f t="shared" si="49"/>
        <v>254136.72999999998</v>
      </c>
      <c r="AD45" s="73">
        <f t="shared" si="49"/>
        <v>145808.68060000002</v>
      </c>
      <c r="AE45" s="73">
        <f t="shared" si="49"/>
        <v>6111.6900000000014</v>
      </c>
      <c r="AF45" s="73">
        <f t="shared" si="49"/>
        <v>14612.5</v>
      </c>
      <c r="AG45" s="73">
        <f t="shared" si="49"/>
        <v>11102.199999999999</v>
      </c>
      <c r="AH45" s="73">
        <f t="shared" si="49"/>
        <v>21183.71</v>
      </c>
      <c r="AI45" s="73">
        <f t="shared" si="49"/>
        <v>452955.5106000001</v>
      </c>
      <c r="AJ45" s="73">
        <f t="shared" si="49"/>
        <v>1778488.9706000003</v>
      </c>
      <c r="AK45" s="100">
        <f t="shared" si="49"/>
        <v>1778488.9705999999</v>
      </c>
      <c r="AL45" s="157">
        <f t="shared" si="49"/>
        <v>5868</v>
      </c>
    </row>
    <row r="46" spans="1:39" s="74" customFormat="1" ht="12.75" customHeight="1" thickTop="1" thickBot="1" x14ac:dyDescent="0.25">
      <c r="A46" s="127">
        <v>1</v>
      </c>
      <c r="B46" s="128"/>
      <c r="C46" s="129"/>
      <c r="D46" s="130"/>
      <c r="E46" s="130" t="s">
        <v>125</v>
      </c>
      <c r="F46" s="131"/>
      <c r="G46" s="131"/>
      <c r="H46" s="131"/>
      <c r="I46" s="131"/>
      <c r="J46" s="132">
        <f>SUMIF($E$4:$E$43,$E$46,J4:J43)</f>
        <v>3788</v>
      </c>
      <c r="K46" s="132">
        <f>SUMIF($E$4:$E$43,$E$46,K4:K43)</f>
        <v>16</v>
      </c>
      <c r="L46" s="133"/>
      <c r="M46" s="134"/>
      <c r="N46" s="135"/>
      <c r="O46" s="135"/>
      <c r="P46" s="135">
        <f>SUMIF($E$4:$E$43,$E$46,P4:P43)</f>
        <v>5151.3499999999995</v>
      </c>
      <c r="Q46" s="135"/>
      <c r="R46" s="135"/>
      <c r="S46" s="135"/>
      <c r="T46" s="135"/>
      <c r="U46" s="135"/>
      <c r="V46" s="135"/>
      <c r="W46" s="135">
        <f t="shared" ref="W46:AL46" si="50">SUMIF($E$4:$E$43,$E$46,W4:W43)</f>
        <v>1717.0085000000001</v>
      </c>
      <c r="X46" s="135">
        <f t="shared" si="50"/>
        <v>6868.3585000000012</v>
      </c>
      <c r="Y46" s="135">
        <f t="shared" si="50"/>
        <v>781703.71000000008</v>
      </c>
      <c r="Z46" s="135">
        <f>SUMIF($E$4:$E$43,$E$46,Z4:Z43)</f>
        <v>9614.0799999999981</v>
      </c>
      <c r="AA46" s="135">
        <f t="shared" si="50"/>
        <v>14930.43</v>
      </c>
      <c r="AB46" s="135">
        <f t="shared" si="50"/>
        <v>806248.22000000009</v>
      </c>
      <c r="AC46" s="135">
        <f t="shared" si="50"/>
        <v>135580.62000000002</v>
      </c>
      <c r="AD46" s="135">
        <f t="shared" si="50"/>
        <v>88687.30419999997</v>
      </c>
      <c r="AE46" s="135">
        <f t="shared" si="50"/>
        <v>3741.01</v>
      </c>
      <c r="AF46" s="135">
        <f t="shared" si="50"/>
        <v>9412.5</v>
      </c>
      <c r="AG46" s="135">
        <f t="shared" si="50"/>
        <v>11102.199999999999</v>
      </c>
      <c r="AH46" s="135">
        <f t="shared" si="50"/>
        <v>19818.71</v>
      </c>
      <c r="AI46" s="135">
        <f t="shared" si="50"/>
        <v>268342.34420000005</v>
      </c>
      <c r="AJ46" s="135">
        <f t="shared" si="50"/>
        <v>1074590.5642000001</v>
      </c>
      <c r="AK46" s="136">
        <f t="shared" si="50"/>
        <v>1074590.5642000001</v>
      </c>
      <c r="AL46" s="158">
        <f t="shared" si="50"/>
        <v>3788</v>
      </c>
    </row>
    <row r="47" spans="1:39" s="74" customFormat="1" ht="12.75" customHeight="1" thickBot="1" x14ac:dyDescent="0.25">
      <c r="A47" s="75">
        <v>2</v>
      </c>
      <c r="B47" s="98"/>
      <c r="C47" s="76"/>
      <c r="D47" s="77"/>
      <c r="E47" s="77" t="s">
        <v>126</v>
      </c>
      <c r="F47" s="78"/>
      <c r="G47" s="78"/>
      <c r="H47" s="78"/>
      <c r="I47" s="78"/>
      <c r="J47" s="79">
        <f>SUMIF($E$4:$E$43,$E$47,J4:J44)</f>
        <v>1059</v>
      </c>
      <c r="K47" s="79">
        <f>SUMIF($E$4:$E$43,$E$47,K4:K44)</f>
        <v>3</v>
      </c>
      <c r="L47" s="80"/>
      <c r="M47" s="81"/>
      <c r="N47" s="82"/>
      <c r="O47" s="82"/>
      <c r="P47" s="82">
        <f>SUMIF($E$4:$E$43,$E$47,P4:P44)</f>
        <v>827.6</v>
      </c>
      <c r="Q47" s="82"/>
      <c r="R47" s="82"/>
      <c r="S47" s="82"/>
      <c r="T47" s="82"/>
      <c r="U47" s="82"/>
      <c r="V47" s="82"/>
      <c r="W47" s="82">
        <f t="shared" ref="W47:AL47" si="51">SUMIF($E$4:$E$43,$E$47,W4:W44)</f>
        <v>331.57600000000002</v>
      </c>
      <c r="X47" s="82">
        <f t="shared" si="51"/>
        <v>1159.1759999999999</v>
      </c>
      <c r="Y47" s="82">
        <f t="shared" si="51"/>
        <v>230427.63999999998</v>
      </c>
      <c r="Z47" s="82">
        <f>SUMIF($E$4:$E$43,$E$47,Z4:Z44)</f>
        <v>1402.75</v>
      </c>
      <c r="AA47" s="82">
        <f t="shared" si="51"/>
        <v>4283.4299999999994</v>
      </c>
      <c r="AB47" s="82">
        <f t="shared" si="51"/>
        <v>236113.82</v>
      </c>
      <c r="AC47" s="82">
        <f t="shared" si="51"/>
        <v>59758.680000000008</v>
      </c>
      <c r="AD47" s="82">
        <f t="shared" si="51"/>
        <v>25972.520200000003</v>
      </c>
      <c r="AE47" s="82">
        <f t="shared" si="51"/>
        <v>1075.2400000000002</v>
      </c>
      <c r="AF47" s="82">
        <f t="shared" si="51"/>
        <v>2647.5</v>
      </c>
      <c r="AG47" s="82">
        <f t="shared" si="51"/>
        <v>0</v>
      </c>
      <c r="AH47" s="82">
        <f t="shared" si="51"/>
        <v>452.5</v>
      </c>
      <c r="AI47" s="82">
        <f t="shared" si="51"/>
        <v>89906.440200000012</v>
      </c>
      <c r="AJ47" s="82">
        <f t="shared" si="51"/>
        <v>326020.26020000002</v>
      </c>
      <c r="AK47" s="101">
        <f t="shared" si="51"/>
        <v>326020.26020000002</v>
      </c>
      <c r="AL47" s="159">
        <f t="shared" si="51"/>
        <v>1059</v>
      </c>
    </row>
    <row r="48" spans="1:39" ht="12.75" customHeight="1" thickBot="1" x14ac:dyDescent="0.25">
      <c r="A48" s="83">
        <v>3</v>
      </c>
      <c r="B48" s="84"/>
      <c r="C48" s="85"/>
      <c r="D48" s="86"/>
      <c r="E48" s="86" t="s">
        <v>127</v>
      </c>
      <c r="F48" s="87"/>
      <c r="G48" s="87"/>
      <c r="H48" s="87"/>
      <c r="I48" s="87"/>
      <c r="J48" s="88">
        <f>SUMIF($E$4:$E$43,$E$48,J4:J43)</f>
        <v>1021</v>
      </c>
      <c r="K48" s="88">
        <f>SUMIF($E$4:$E$43,$E$48,K4:K43)</f>
        <v>3</v>
      </c>
      <c r="L48" s="89"/>
      <c r="M48" s="90"/>
      <c r="N48" s="91"/>
      <c r="O48" s="91"/>
      <c r="P48" s="91">
        <f>SUMIF($E$4:$E$43,$E$48,P4:P43)</f>
        <v>821.98</v>
      </c>
      <c r="Q48" s="91"/>
      <c r="R48" s="91"/>
      <c r="S48" s="91"/>
      <c r="T48" s="91"/>
      <c r="U48" s="91"/>
      <c r="V48" s="91"/>
      <c r="W48" s="91">
        <f t="shared" ref="W48:AL48" si="52">SUMIF($E$4:$E$43,$E$48,W4:W43)</f>
        <v>276.74780000000004</v>
      </c>
      <c r="X48" s="91">
        <f t="shared" si="52"/>
        <v>1098.7278000000001</v>
      </c>
      <c r="Y48" s="91">
        <f t="shared" si="52"/>
        <v>278004.26</v>
      </c>
      <c r="Z48" s="91">
        <f>SUMIF($E$4:$E$43,$E$48,Z4:Z43)</f>
        <v>0</v>
      </c>
      <c r="AA48" s="91">
        <f t="shared" si="52"/>
        <v>5167.16</v>
      </c>
      <c r="AB48" s="91">
        <f t="shared" si="52"/>
        <v>283171.42</v>
      </c>
      <c r="AC48" s="91">
        <f t="shared" si="52"/>
        <v>58797.43</v>
      </c>
      <c r="AD48" s="91">
        <f t="shared" si="52"/>
        <v>31148.856200000002</v>
      </c>
      <c r="AE48" s="91">
        <f t="shared" si="52"/>
        <v>1295.44</v>
      </c>
      <c r="AF48" s="91">
        <f t="shared" si="52"/>
        <v>2552.5</v>
      </c>
      <c r="AG48" s="91">
        <f t="shared" si="52"/>
        <v>0</v>
      </c>
      <c r="AH48" s="91">
        <f t="shared" si="52"/>
        <v>912.5</v>
      </c>
      <c r="AI48" s="91">
        <f t="shared" si="52"/>
        <v>94706.726200000005</v>
      </c>
      <c r="AJ48" s="91">
        <f t="shared" si="52"/>
        <v>377878.14619999996</v>
      </c>
      <c r="AK48" s="102">
        <f t="shared" si="52"/>
        <v>377878.14619999996</v>
      </c>
      <c r="AL48" s="160">
        <f t="shared" si="52"/>
        <v>1021</v>
      </c>
      <c r="AM48" s="74"/>
    </row>
    <row r="49" spans="1:38" ht="13.5" thickTop="1" x14ac:dyDescent="0.2">
      <c r="A49" s="13" t="s">
        <v>255</v>
      </c>
      <c r="B49" s="13"/>
      <c r="C49" s="13"/>
      <c r="D49" s="13"/>
      <c r="E49" s="13"/>
      <c r="F49" s="13"/>
      <c r="G49" s="13"/>
      <c r="H49" s="13"/>
      <c r="I49" s="13"/>
      <c r="J49" s="92"/>
      <c r="K49" s="13"/>
      <c r="L49" s="13"/>
      <c r="M49" s="13"/>
      <c r="N49" s="93"/>
      <c r="O49" s="13"/>
      <c r="P49" s="94"/>
      <c r="Q49" s="13"/>
      <c r="R49" s="13"/>
      <c r="S49" s="13"/>
      <c r="T49" s="13"/>
      <c r="U49" s="13"/>
      <c r="V49" s="13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161"/>
    </row>
    <row r="50" spans="1:38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57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8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8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8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8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8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:37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:37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:37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:37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:37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:37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</sheetData>
  <sheetProtection algorithmName="SHA-512" hashValue="6atmVissAvV+iAq39zhZjtxwJfZlGTuzn5sgaZt5d5tNWpzoe4DD4TpZ6660SIJnzVUp+JBK+UYOcdOZvKXJHg==" saltValue="/8f8ou+zmLwazw+kFSfrQA==" spinCount="100000" sheet="1" objects="1" scenarios="1"/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D45:E45 P45:R45 V45:Y45 L44:M44 D44:I44 A44:C48 S44:U45 A4:A5 A35 C4:I5 A32:I34 B22:I29 A6:I13 C30:I31 C35:I35 P46:Y48 O42:O43 Q42:Q43 C15:I21 R15:R35 L15:L35 A15:A31 O15:O34 M15:M34 Q15:Q34 S15:V34 B15:B18 L5:M13 O5:O13 Q5:V13 J45:N45 J4:M4 O4:AL4 AB45:AL45 Z45:AA48 W5:AL44 P5:P44 J5:K44">
    <cfRule type="expression" dxfId="55" priority="69" stopIfTrue="1">
      <formula>MOD(ROW(),2)=1</formula>
    </cfRule>
  </conditionalFormatting>
  <conditionalFormatting sqref="F45:I45">
    <cfRule type="expression" dxfId="54" priority="68" stopIfTrue="1">
      <formula>MOD(ROW(),2)=1</formula>
    </cfRule>
  </conditionalFormatting>
  <conditionalFormatting sqref="V44 Q44">
    <cfRule type="expression" dxfId="53" priority="67" stopIfTrue="1">
      <formula>MOD(ROW(),2)=1</formula>
    </cfRule>
  </conditionalFormatting>
  <conditionalFormatting sqref="R44">
    <cfRule type="expression" dxfId="52" priority="65" stopIfTrue="1">
      <formula>MOD(ROW(),2)=1</formula>
    </cfRule>
  </conditionalFormatting>
  <conditionalFormatting sqref="A30:C30 F30">
    <cfRule type="expression" dxfId="51" priority="64" stopIfTrue="1">
      <formula>MOD(ROW(),2)=1</formula>
    </cfRule>
  </conditionalFormatting>
  <conditionalFormatting sqref="A31:C31 F31">
    <cfRule type="expression" dxfId="50" priority="63" stopIfTrue="1">
      <formula>MOD(ROW(),2)=1</formula>
    </cfRule>
  </conditionalFormatting>
  <conditionalFormatting sqref="G30:I30">
    <cfRule type="expression" dxfId="49" priority="62" stopIfTrue="1">
      <formula>MOD(ROW(),2)=1</formula>
    </cfRule>
  </conditionalFormatting>
  <conditionalFormatting sqref="G31 I31">
    <cfRule type="expression" dxfId="48" priority="61" stopIfTrue="1">
      <formula>MOD(ROW(),2)=1</formula>
    </cfRule>
  </conditionalFormatting>
  <conditionalFormatting sqref="L30">
    <cfRule type="expression" dxfId="47" priority="60" stopIfTrue="1">
      <formula>MOD(ROW(),2)=1</formula>
    </cfRule>
  </conditionalFormatting>
  <conditionalFormatting sqref="L31">
    <cfRule type="expression" dxfId="46" priority="59" stopIfTrue="1">
      <formula>MOD(ROW(),2)=1</formula>
    </cfRule>
  </conditionalFormatting>
  <conditionalFormatting sqref="H31">
    <cfRule type="expression" dxfId="45" priority="58" stopIfTrue="1">
      <formula>MOD(ROW(),2)=1</formula>
    </cfRule>
  </conditionalFormatting>
  <conditionalFormatting sqref="A19:C21">
    <cfRule type="expression" dxfId="44" priority="57" stopIfTrue="1">
      <formula>MOD(ROW(),2)=1</formula>
    </cfRule>
  </conditionalFormatting>
  <conditionalFormatting sqref="F23:F26">
    <cfRule type="expression" dxfId="43" priority="56" stopIfTrue="1">
      <formula>MOD(ROW(),2)=1</formula>
    </cfRule>
  </conditionalFormatting>
  <conditionalFormatting sqref="A5:B5 F5">
    <cfRule type="expression" dxfId="42" priority="55" stopIfTrue="1">
      <formula>MOD(ROW(),2)=1</formula>
    </cfRule>
  </conditionalFormatting>
  <conditionalFormatting sqref="A4:C4 F4">
    <cfRule type="expression" dxfId="41" priority="54" stopIfTrue="1">
      <formula>MOD(ROW(),2)=1</formula>
    </cfRule>
  </conditionalFormatting>
  <conditionalFormatting sqref="F19:F22">
    <cfRule type="expression" dxfId="40" priority="53" stopIfTrue="1">
      <formula>MOD(ROW(),2)=1</formula>
    </cfRule>
  </conditionalFormatting>
  <conditionalFormatting sqref="G19:G21 I19:I21">
    <cfRule type="expression" dxfId="39" priority="52" stopIfTrue="1">
      <formula>MOD(ROW(),2)=1</formula>
    </cfRule>
  </conditionalFormatting>
  <conditionalFormatting sqref="G23:I26 G22 I22">
    <cfRule type="expression" dxfId="38" priority="51" stopIfTrue="1">
      <formula>MOD(ROW(),2)=1</formula>
    </cfRule>
  </conditionalFormatting>
  <conditionalFormatting sqref="G5 I5">
    <cfRule type="expression" dxfId="37" priority="50" stopIfTrue="1">
      <formula>MOD(ROW(),2)=1</formula>
    </cfRule>
  </conditionalFormatting>
  <conditionalFormatting sqref="G4 I4">
    <cfRule type="expression" dxfId="36" priority="49" stopIfTrue="1">
      <formula>MOD(ROW(),2)=1</formula>
    </cfRule>
  </conditionalFormatting>
  <conditionalFormatting sqref="H19:H22">
    <cfRule type="expression" dxfId="35" priority="48" stopIfTrue="1">
      <formula>MOD(ROW(),2)=1</formula>
    </cfRule>
  </conditionalFormatting>
  <conditionalFormatting sqref="R27:R29">
    <cfRule type="expression" dxfId="34" priority="46" stopIfTrue="1">
      <formula>MOD(ROW(),2)=1</formula>
    </cfRule>
  </conditionalFormatting>
  <conditionalFormatting sqref="O45">
    <cfRule type="expression" dxfId="33" priority="42" stopIfTrue="1">
      <formula>MOD(ROW(),2)=1</formula>
    </cfRule>
  </conditionalFormatting>
  <conditionalFormatting sqref="O44">
    <cfRule type="expression" dxfId="32" priority="41" stopIfTrue="1">
      <formula>MOD(ROW(),2)=1</formula>
    </cfRule>
  </conditionalFormatting>
  <conditionalFormatting sqref="C5">
    <cfRule type="expression" dxfId="31" priority="40" stopIfTrue="1">
      <formula>MOD(ROW(),2)=1</formula>
    </cfRule>
  </conditionalFormatting>
  <conditionalFormatting sqref="D46:E48 J46:N48 AB46:AL48">
    <cfRule type="expression" dxfId="30" priority="39" stopIfTrue="1">
      <formula>MOD(ROW(),2)=1</formula>
    </cfRule>
  </conditionalFormatting>
  <conditionalFormatting sqref="F46:I48">
    <cfRule type="expression" dxfId="29" priority="38" stopIfTrue="1">
      <formula>MOD(ROW(),2)=1</formula>
    </cfRule>
  </conditionalFormatting>
  <conditionalFormatting sqref="O46:O48">
    <cfRule type="expression" dxfId="28" priority="36" stopIfTrue="1">
      <formula>MOD(ROW(),2)=1</formula>
    </cfRule>
  </conditionalFormatting>
  <conditionalFormatting sqref="L35:M35 A35:I35 Q35:V35 O35">
    <cfRule type="expression" dxfId="27" priority="35" stopIfTrue="1">
      <formula>MOD(ROW(),2)=1</formula>
    </cfRule>
  </conditionalFormatting>
  <conditionalFormatting sqref="D36:E43">
    <cfRule type="expression" dxfId="26" priority="34" stopIfTrue="1">
      <formula>MOD(ROW(),2)=1</formula>
    </cfRule>
  </conditionalFormatting>
  <conditionalFormatting sqref="C36:C43 A36:A43 F36:F43">
    <cfRule type="expression" dxfId="25" priority="33" stopIfTrue="1">
      <formula>MOD(ROW(),2)=1</formula>
    </cfRule>
  </conditionalFormatting>
  <conditionalFormatting sqref="G36:I43">
    <cfRule type="expression" dxfId="24" priority="32" stopIfTrue="1">
      <formula>MOD(ROW(),2)=1</formula>
    </cfRule>
  </conditionalFormatting>
  <conditionalFormatting sqref="L36:L43">
    <cfRule type="expression" dxfId="23" priority="31" stopIfTrue="1">
      <formula>MOD(ROW(),2)=1</formula>
    </cfRule>
  </conditionalFormatting>
  <conditionalFormatting sqref="R36:R43">
    <cfRule type="expression" dxfId="22" priority="29" stopIfTrue="1">
      <formula>MOD(ROW(),2)=1</formula>
    </cfRule>
  </conditionalFormatting>
  <conditionalFormatting sqref="S36:V43 M36:M43 F36:I39 A36:C39 L36:L39 R36:R39 D36:E43 Q36:Q41 O36:O41">
    <cfRule type="expression" dxfId="21" priority="27" stopIfTrue="1">
      <formula>MOD(ROW(),2)=1</formula>
    </cfRule>
  </conditionalFormatting>
  <conditionalFormatting sqref="F41:F42 A41:A42 C41:C42 B40:B43">
    <cfRule type="expression" dxfId="20" priority="26" stopIfTrue="1">
      <formula>MOD(ROW(),2)=1</formula>
    </cfRule>
  </conditionalFormatting>
  <conditionalFormatting sqref="D40:E40 D43:E43">
    <cfRule type="expression" dxfId="19" priority="25" stopIfTrue="1">
      <formula>MOD(ROW(),2)=1</formula>
    </cfRule>
  </conditionalFormatting>
  <conditionalFormatting sqref="F40 A40 C40">
    <cfRule type="expression" dxfId="18" priority="24" stopIfTrue="1">
      <formula>MOD(ROW(),2)=1</formula>
    </cfRule>
  </conditionalFormatting>
  <conditionalFormatting sqref="F43 A43 C43">
    <cfRule type="expression" dxfId="17" priority="23" stopIfTrue="1">
      <formula>MOD(ROW(),2)=1</formula>
    </cfRule>
  </conditionalFormatting>
  <conditionalFormatting sqref="B40:B43">
    <cfRule type="expression" dxfId="16" priority="22" stopIfTrue="1">
      <formula>MOD(ROW(),2)=1</formula>
    </cfRule>
  </conditionalFormatting>
  <conditionalFormatting sqref="G41:I42 H40 H43">
    <cfRule type="expression" dxfId="15" priority="21" stopIfTrue="1">
      <formula>MOD(ROW(),2)=1</formula>
    </cfRule>
  </conditionalFormatting>
  <conditionalFormatting sqref="G40:I40">
    <cfRule type="expression" dxfId="14" priority="20" stopIfTrue="1">
      <formula>MOD(ROW(),2)=1</formula>
    </cfRule>
  </conditionalFormatting>
  <conditionalFormatting sqref="G43:I43">
    <cfRule type="expression" dxfId="13" priority="19" stopIfTrue="1">
      <formula>MOD(ROW(),2)=1</formula>
    </cfRule>
  </conditionalFormatting>
  <conditionalFormatting sqref="L41:L42">
    <cfRule type="expression" dxfId="12" priority="18" stopIfTrue="1">
      <formula>MOD(ROW(),2)=1</formula>
    </cfRule>
  </conditionalFormatting>
  <conditionalFormatting sqref="L40">
    <cfRule type="expression" dxfId="11" priority="17" stopIfTrue="1">
      <formula>MOD(ROW(),2)=1</formula>
    </cfRule>
  </conditionalFormatting>
  <conditionalFormatting sqref="L43">
    <cfRule type="expression" dxfId="10" priority="16" stopIfTrue="1">
      <formula>MOD(ROW(),2)=1</formula>
    </cfRule>
  </conditionalFormatting>
  <conditionalFormatting sqref="R41:R42">
    <cfRule type="expression" dxfId="9" priority="12" stopIfTrue="1">
      <formula>MOD(ROW(),2)=1</formula>
    </cfRule>
  </conditionalFormatting>
  <conditionalFormatting sqref="R40">
    <cfRule type="expression" dxfId="8" priority="11" stopIfTrue="1">
      <formula>MOD(ROW(),2)=1</formula>
    </cfRule>
  </conditionalFormatting>
  <conditionalFormatting sqref="R43">
    <cfRule type="expression" dxfId="7" priority="10" stopIfTrue="1">
      <formula>MOD(ROW(),2)=1</formula>
    </cfRule>
  </conditionalFormatting>
  <conditionalFormatting sqref="A14:I14 L14:M14 O14 Q14:V14">
    <cfRule type="expression" dxfId="6" priority="6" stopIfTrue="1">
      <formula>MOD(ROW(),2)=1</formula>
    </cfRule>
  </conditionalFormatting>
  <conditionalFormatting sqref="N42:N43 N15:N34 N4:N13">
    <cfRule type="expression" dxfId="5" priority="5" stopIfTrue="1">
      <formula>MOD(ROW(),2)=1</formula>
    </cfRule>
  </conditionalFormatting>
  <conditionalFormatting sqref="N44">
    <cfRule type="expression" dxfId="4" priority="4" stopIfTrue="1">
      <formula>MOD(ROW(),2)=1</formula>
    </cfRule>
  </conditionalFormatting>
  <conditionalFormatting sqref="N35">
    <cfRule type="expression" dxfId="3" priority="3" stopIfTrue="1">
      <formula>MOD(ROW(),2)=1</formula>
    </cfRule>
  </conditionalFormatting>
  <conditionalFormatting sqref="N36:N41">
    <cfRule type="expression" dxfId="2" priority="2" stopIfTrue="1">
      <formula>MOD(ROW(),2)=1</formula>
    </cfRule>
  </conditionalFormatting>
  <conditionalFormatting sqref="N14">
    <cfRule type="expression" dxfId="1" priority="1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4 P44 P5:P3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List!$G$2:$G$12</xm:f>
          </x14:formula1>
          <xm:sqref>D4:D43</xm:sqref>
        </x14:dataValidation>
        <x14:dataValidation type="list" allowBlank="1" showInputMessage="1" showErrorMessage="1" xr:uid="{00000000-0002-0000-0000-000002000000}">
          <x14:formula1>
            <xm:f>List!$E$2:$E$5</xm:f>
          </x14:formula1>
          <xm:sqref>E4:E44</xm:sqref>
        </x14:dataValidation>
        <x14:dataValidation type="list" allowBlank="1" showInputMessage="1" showErrorMessage="1" xr:uid="{00000000-0002-0000-0000-000001000000}">
          <x14:formula1>
            <xm:f>List!$A$2:$A$142</xm:f>
          </x14:formula1>
          <xm:sqref>D1:E1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style="152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8" customWidth="1"/>
    <col min="27" max="28" width="45.7109375" style="51" customWidth="1"/>
    <col min="29" max="29" width="45.7109375" style="48" customWidth="1"/>
    <col min="30" max="30" width="15.85546875" bestFit="1" customWidth="1"/>
    <col min="31" max="31" width="26.7109375" bestFit="1" customWidth="1"/>
  </cols>
  <sheetData>
    <row r="1" spans="1:34" ht="42.75" x14ac:dyDescent="0.2">
      <c r="A1" s="95" t="s">
        <v>162</v>
      </c>
      <c r="B1" s="95" t="s">
        <v>163</v>
      </c>
      <c r="C1" s="95" t="s">
        <v>164</v>
      </c>
      <c r="D1" s="95" t="s">
        <v>165</v>
      </c>
      <c r="E1" s="95" t="s">
        <v>166</v>
      </c>
      <c r="F1" s="95" t="s">
        <v>167</v>
      </c>
      <c r="G1" s="95" t="s">
        <v>168</v>
      </c>
      <c r="H1" s="95" t="s">
        <v>169</v>
      </c>
      <c r="I1" s="95" t="s">
        <v>170</v>
      </c>
      <c r="J1" s="95" t="s">
        <v>171</v>
      </c>
      <c r="K1" s="95" t="s">
        <v>172</v>
      </c>
      <c r="L1" s="96" t="s">
        <v>173</v>
      </c>
      <c r="M1" s="96" t="s">
        <v>174</v>
      </c>
      <c r="N1" s="96" t="s">
        <v>175</v>
      </c>
      <c r="O1" s="95" t="s">
        <v>176</v>
      </c>
      <c r="P1" s="95" t="s">
        <v>177</v>
      </c>
      <c r="Q1" s="39" t="s">
        <v>232</v>
      </c>
      <c r="R1" s="150" t="s">
        <v>233</v>
      </c>
      <c r="S1" s="40" t="s">
        <v>79</v>
      </c>
      <c r="T1" s="39" t="s">
        <v>72</v>
      </c>
      <c r="U1" s="39" t="s">
        <v>234</v>
      </c>
      <c r="V1" s="39" t="s">
        <v>235</v>
      </c>
      <c r="W1" s="39" t="s">
        <v>236</v>
      </c>
      <c r="X1" s="39" t="s">
        <v>72</v>
      </c>
      <c r="Y1" s="39" t="s">
        <v>73</v>
      </c>
      <c r="Z1" s="41" t="s">
        <v>74</v>
      </c>
      <c r="AA1" s="54" t="s">
        <v>85</v>
      </c>
      <c r="AB1" s="55" t="s">
        <v>86</v>
      </c>
      <c r="AC1" s="53" t="s">
        <v>87</v>
      </c>
    </row>
    <row r="2" spans="1:34" ht="15" x14ac:dyDescent="0.2">
      <c r="Q2" s="42">
        <f>SUMIF('Schedule H Rate History'!$C$4:$C$44,I1,'Schedule H Rate History'!$AK$4:$AK$44)</f>
        <v>0</v>
      </c>
      <c r="R2" s="151">
        <f>SUMIF('Schedule H Rate History'!$C$4:$C$44,I1,'Schedule H Rate History'!$AL$4:$AL$44)</f>
        <v>0</v>
      </c>
      <c r="S2" s="43">
        <f>(M2+N2)-Q2</f>
        <v>0</v>
      </c>
      <c r="T2" s="38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7"/>
      <c r="AA2" s="50"/>
      <c r="AB2" s="50"/>
      <c r="AC2" s="47"/>
      <c r="AD2" s="22" t="s">
        <v>80</v>
      </c>
      <c r="AE2" s="22" t="s">
        <v>81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63"/>
      <c r="V3" s="164">
        <f>SUBTOTAL(9,V2)</f>
        <v>0</v>
      </c>
      <c r="W3" s="165">
        <f>SUBTOTAL(9,W2)</f>
        <v>0</v>
      </c>
      <c r="X3" s="164">
        <f>SUBTOTAL(9,X2)</f>
        <v>0</v>
      </c>
      <c r="Y3" s="165">
        <f>SUBTOTAL(9,Y2)</f>
        <v>0</v>
      </c>
      <c r="Z3" s="47"/>
      <c r="AA3" s="50"/>
      <c r="AB3" s="50"/>
      <c r="AC3" s="47"/>
      <c r="AD3" s="31" t="s">
        <v>237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7"/>
      <c r="AA4" s="50"/>
      <c r="AB4" s="50"/>
      <c r="AC4" s="47"/>
      <c r="AD4" s="31"/>
      <c r="AE4" s="31"/>
      <c r="AF4" s="35"/>
      <c r="AG4" s="26"/>
      <c r="AH4" s="36"/>
    </row>
    <row r="5" spans="1:34" ht="15" x14ac:dyDescent="0.2">
      <c r="U5" s="44" t="s">
        <v>82</v>
      </c>
      <c r="V5" s="45"/>
      <c r="W5" s="45"/>
      <c r="X5" s="45">
        <f>SUBTOTAL(9,X2:X3)</f>
        <v>0</v>
      </c>
      <c r="Y5" s="46">
        <f>SUBTOTAL(9,Y2:Y3)</f>
        <v>0</v>
      </c>
      <c r="Z5" s="47"/>
      <c r="AA5" s="50"/>
      <c r="AB5" s="50"/>
      <c r="AC5" s="47"/>
      <c r="AD5" s="22" t="s">
        <v>75</v>
      </c>
      <c r="AE5" s="22"/>
      <c r="AF5" s="37">
        <v>0</v>
      </c>
      <c r="AG5" s="26"/>
      <c r="AH5" s="36">
        <v>0</v>
      </c>
    </row>
    <row r="6" spans="1:34" ht="15" x14ac:dyDescent="0.25">
      <c r="U6" s="17"/>
      <c r="V6" s="17"/>
      <c r="W6" s="18"/>
      <c r="X6" s="19"/>
      <c r="Y6" s="20"/>
      <c r="Z6" s="47"/>
      <c r="AA6" s="50"/>
      <c r="AB6" s="50"/>
      <c r="AC6" s="47"/>
      <c r="AD6" s="22" t="s">
        <v>76</v>
      </c>
      <c r="AE6" s="22"/>
      <c r="AF6" s="37">
        <v>0</v>
      </c>
      <c r="AG6" s="26"/>
      <c r="AH6" s="36">
        <v>0</v>
      </c>
    </row>
    <row r="7" spans="1:34" ht="15" x14ac:dyDescent="0.2">
      <c r="U7" s="21"/>
      <c r="V7" s="21"/>
      <c r="W7" s="18"/>
      <c r="X7" s="19"/>
      <c r="Y7" s="20"/>
      <c r="Z7" s="47"/>
      <c r="AA7" s="50"/>
      <c r="AB7" s="50"/>
      <c r="AC7" s="47"/>
      <c r="AD7" s="22" t="s">
        <v>77</v>
      </c>
      <c r="AE7" s="22"/>
      <c r="AF7" s="37" t="e">
        <f>SUM(AF2:AF2,AF5,AF6)</f>
        <v>#REF!</v>
      </c>
      <c r="AG7" s="26"/>
      <c r="AH7" s="36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7"/>
      <c r="AA8" s="50"/>
      <c r="AB8" s="50"/>
      <c r="AC8" s="47"/>
      <c r="AD8" s="22"/>
      <c r="AE8" s="22"/>
      <c r="AF8" s="37"/>
      <c r="AG8" s="26"/>
      <c r="AH8" s="36"/>
    </row>
    <row r="9" spans="1:34" ht="15" x14ac:dyDescent="0.2">
      <c r="U9" s="29"/>
      <c r="V9" s="30"/>
      <c r="W9" s="18"/>
      <c r="X9" s="19"/>
      <c r="Y9" s="20"/>
      <c r="Z9" s="47"/>
      <c r="AA9" s="50"/>
      <c r="AB9" s="50"/>
      <c r="AC9" s="47"/>
      <c r="AD9" s="22" t="s">
        <v>238</v>
      </c>
      <c r="AE9" s="22"/>
      <c r="AF9" s="37" t="e">
        <f>#REF!</f>
        <v>#REF!</v>
      </c>
      <c r="AG9" s="26"/>
      <c r="AH9" s="36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7"/>
      <c r="AA10" s="50"/>
      <c r="AB10" s="50"/>
      <c r="AC10" s="47"/>
      <c r="AD10" s="22" t="s">
        <v>78</v>
      </c>
      <c r="AE10" s="22"/>
      <c r="AF10" s="37" t="e">
        <f>AF7-AF9</f>
        <v>#REF!</v>
      </c>
      <c r="AG10" s="26"/>
      <c r="AH10" s="36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7"/>
      <c r="AA11" s="50"/>
      <c r="AB11" s="50"/>
      <c r="AC11" s="47"/>
    </row>
    <row r="12" spans="1:34" ht="15" x14ac:dyDescent="0.2">
      <c r="U12" s="29"/>
      <c r="V12" s="30"/>
      <c r="W12" s="18"/>
      <c r="X12" s="19"/>
      <c r="Y12" s="20"/>
      <c r="Z12" s="47"/>
      <c r="AA12" s="50"/>
      <c r="AB12" s="50"/>
      <c r="AC12" s="47"/>
    </row>
    <row r="13" spans="1:34" ht="15" x14ac:dyDescent="0.2">
      <c r="U13" s="29"/>
      <c r="V13" s="30"/>
      <c r="W13" s="18"/>
      <c r="X13" s="19"/>
      <c r="Y13" s="20"/>
      <c r="Z13" s="47"/>
      <c r="AA13" s="50"/>
      <c r="AB13" s="50"/>
      <c r="AC13" s="47"/>
    </row>
    <row r="14" spans="1:34" ht="15" x14ac:dyDescent="0.2">
      <c r="U14" s="29"/>
      <c r="V14" s="19"/>
      <c r="W14" s="18"/>
      <c r="X14" s="19"/>
      <c r="Y14" s="20"/>
      <c r="Z14" s="47"/>
      <c r="AA14" s="50"/>
      <c r="AB14" s="50"/>
      <c r="AC14" s="47"/>
    </row>
    <row r="15" spans="1:34" ht="15" x14ac:dyDescent="0.2">
      <c r="U15" s="30"/>
      <c r="V15" s="19"/>
      <c r="W15" s="18"/>
      <c r="X15" s="19"/>
      <c r="Y15" s="18"/>
      <c r="Z15" s="47"/>
      <c r="AA15" s="50"/>
      <c r="AB15" s="50"/>
      <c r="AC15" s="47"/>
    </row>
    <row r="16" spans="1:34" ht="15" x14ac:dyDescent="0.2">
      <c r="U16" s="22"/>
      <c r="V16" s="23"/>
      <c r="W16" s="23"/>
      <c r="X16" s="23"/>
      <c r="Y16" s="23"/>
      <c r="Z16" s="47"/>
      <c r="AA16" s="50"/>
      <c r="AB16" s="50"/>
      <c r="AC16" s="47"/>
    </row>
    <row r="17" spans="1:34" ht="15" x14ac:dyDescent="0.2">
      <c r="U17" s="44"/>
      <c r="V17" s="45"/>
      <c r="W17" s="45"/>
      <c r="X17" s="45"/>
      <c r="Y17" s="46"/>
      <c r="Z17" s="47"/>
      <c r="AA17" s="50"/>
      <c r="AB17" s="50"/>
      <c r="AC17" s="47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R19" s="153"/>
      <c r="U19" s="29"/>
      <c r="V19" s="30"/>
      <c r="W19" s="18"/>
      <c r="X19" s="19"/>
      <c r="Y19" s="20"/>
      <c r="Z19" s="49"/>
      <c r="AA19" s="52"/>
      <c r="AB19" s="52"/>
      <c r="AC19" s="49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R20" s="153"/>
      <c r="U20" s="29"/>
      <c r="V20" s="30"/>
      <c r="W20" s="18"/>
      <c r="X20" s="19"/>
      <c r="Y20" s="20"/>
      <c r="Z20" s="49"/>
      <c r="AA20" s="52"/>
      <c r="AB20" s="52"/>
      <c r="AC20" s="49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R21" s="153"/>
      <c r="U21" s="29"/>
      <c r="V21" s="30"/>
      <c r="W21" s="18"/>
      <c r="X21" s="19"/>
      <c r="Y21" s="20"/>
      <c r="Z21" s="49"/>
      <c r="AA21" s="52"/>
      <c r="AB21" s="52"/>
      <c r="AC21" s="49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R22" s="153"/>
      <c r="U22" s="29"/>
      <c r="V22" s="30"/>
      <c r="W22" s="18"/>
      <c r="X22" s="19"/>
      <c r="Y22" s="20"/>
      <c r="Z22" s="49"/>
      <c r="AA22" s="52"/>
      <c r="AB22" s="52"/>
      <c r="AC22" s="49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R23" s="153"/>
      <c r="U23" s="29"/>
      <c r="V23" s="19"/>
      <c r="W23" s="18"/>
      <c r="X23" s="19"/>
      <c r="Y23" s="20"/>
      <c r="Z23" s="49"/>
      <c r="AA23" s="52"/>
      <c r="AB23" s="52"/>
      <c r="AC23" s="49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R24" s="153"/>
      <c r="U24" s="30"/>
      <c r="V24" s="19"/>
      <c r="W24" s="18"/>
      <c r="X24" s="19"/>
      <c r="Y24" s="18"/>
      <c r="Z24" s="49"/>
      <c r="AA24" s="52"/>
      <c r="AB24" s="52"/>
      <c r="AC24" s="49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R25" s="153"/>
      <c r="U25" s="22"/>
      <c r="V25" s="23"/>
      <c r="W25" s="23"/>
      <c r="X25" s="23"/>
      <c r="Y25" s="23"/>
      <c r="Z25" s="49"/>
      <c r="AA25" s="52"/>
      <c r="AB25" s="52"/>
      <c r="AC25" s="49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R26" s="153"/>
      <c r="U26" s="23"/>
      <c r="V26" s="19"/>
      <c r="W26" s="19"/>
      <c r="X26" s="19"/>
      <c r="Y26" s="24"/>
      <c r="Z26" s="49"/>
      <c r="AA26" s="52"/>
      <c r="AB26" s="52"/>
      <c r="AC26" s="49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7"/>
      <c r="L27" s="26"/>
      <c r="M27" s="36"/>
      <c r="N27" s="26"/>
      <c r="O27" s="26"/>
      <c r="P27" s="26"/>
      <c r="Q27" s="26"/>
      <c r="R27" s="153"/>
      <c r="Z27" s="49"/>
      <c r="AA27" s="52"/>
      <c r="AB27" s="52"/>
      <c r="AC27" s="49"/>
      <c r="AD27"/>
      <c r="AE27"/>
      <c r="AF27"/>
      <c r="AG27"/>
      <c r="AH27"/>
    </row>
  </sheetData>
  <sheetProtection algorithmName="SHA-512" hashValue="+AXGDZb1R13NUx/iVHRg8Gobx1n0yhCP+m87gkfUv8a6ZWgVkRjQbuN/HKLWYMoBd3tWXHyuBsvcwoIxL6c7Hg==" saltValue="NeR9RjRPAjfEo/f7hHXB5Q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/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5" t="s">
        <v>162</v>
      </c>
      <c r="B1" s="95" t="s">
        <v>163</v>
      </c>
      <c r="C1" s="95" t="s">
        <v>164</v>
      </c>
      <c r="D1" s="95" t="s">
        <v>165</v>
      </c>
      <c r="E1" s="95" t="s">
        <v>166</v>
      </c>
      <c r="F1" s="95" t="s">
        <v>167</v>
      </c>
      <c r="G1" s="95" t="s">
        <v>168</v>
      </c>
      <c r="H1" s="95" t="s">
        <v>169</v>
      </c>
      <c r="I1" s="95" t="s">
        <v>170</v>
      </c>
      <c r="J1" s="95" t="s">
        <v>171</v>
      </c>
      <c r="K1" s="95" t="s">
        <v>172</v>
      </c>
      <c r="L1" s="96" t="s">
        <v>173</v>
      </c>
      <c r="M1" s="96" t="s">
        <v>174</v>
      </c>
      <c r="N1" s="96" t="s">
        <v>175</v>
      </c>
      <c r="O1" s="95" t="s">
        <v>176</v>
      </c>
      <c r="P1" s="95" t="s">
        <v>177</v>
      </c>
    </row>
  </sheetData>
  <sheetProtection algorithmName="SHA-512" hashValue="FmVtxMiHwuRujSBRULbGgckKAQVNoZIEiGMY+4lW9R2VA/vcclj6xo4U6ADfYa+rdVo2qx5frltEbNTrqTlE5g==" saltValue="6mxBATRepJo70yurGuK/qQ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43"/>
  <sheetViews>
    <sheetView showGridLines="0" showRowColHeaders="0" zoomScale="120" zoomScaleNormal="120" workbookViewId="0"/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23.42578125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41" t="s">
        <v>165</v>
      </c>
      <c r="B1" s="142" t="s">
        <v>69</v>
      </c>
      <c r="C1" s="143" t="s">
        <v>140</v>
      </c>
      <c r="E1" s="137" t="s">
        <v>124</v>
      </c>
      <c r="F1" s="140"/>
      <c r="G1" s="137" t="s">
        <v>135</v>
      </c>
      <c r="I1" s="137" t="s">
        <v>199</v>
      </c>
    </row>
    <row r="2" spans="1:9" x14ac:dyDescent="0.2">
      <c r="A2" s="146"/>
      <c r="B2" s="147"/>
      <c r="C2" s="148"/>
      <c r="E2" s="70"/>
      <c r="F2" s="138"/>
      <c r="G2" s="70"/>
      <c r="I2" s="70"/>
    </row>
    <row r="3" spans="1:9" x14ac:dyDescent="0.2">
      <c r="A3" s="144" t="s">
        <v>211</v>
      </c>
      <c r="B3" s="145">
        <v>215573301</v>
      </c>
      <c r="C3" s="144" t="s">
        <v>141</v>
      </c>
      <c r="E3" s="67" t="s">
        <v>125</v>
      </c>
      <c r="F3" s="139"/>
      <c r="G3" s="66" t="s">
        <v>128</v>
      </c>
      <c r="I3" s="66" t="s">
        <v>95</v>
      </c>
    </row>
    <row r="4" spans="1:9" x14ac:dyDescent="0.2">
      <c r="A4" s="144" t="s">
        <v>3</v>
      </c>
      <c r="B4" s="145">
        <v>111684901</v>
      </c>
      <c r="C4" s="144" t="s">
        <v>141</v>
      </c>
      <c r="E4" s="67" t="s">
        <v>126</v>
      </c>
      <c r="F4" s="139"/>
      <c r="G4" s="66" t="s">
        <v>129</v>
      </c>
      <c r="I4" s="66" t="s">
        <v>83</v>
      </c>
    </row>
    <row r="5" spans="1:9" ht="13.5" thickBot="1" x14ac:dyDescent="0.25">
      <c r="A5" s="144" t="s">
        <v>200</v>
      </c>
      <c r="B5" s="145">
        <v>111320906</v>
      </c>
      <c r="C5" s="144" t="s">
        <v>141</v>
      </c>
      <c r="E5" s="69" t="s">
        <v>127</v>
      </c>
      <c r="F5" s="139"/>
      <c r="G5" s="66" t="s">
        <v>130</v>
      </c>
      <c r="I5" s="66" t="s">
        <v>84</v>
      </c>
    </row>
    <row r="6" spans="1:9" x14ac:dyDescent="0.2">
      <c r="A6" s="144" t="s">
        <v>250</v>
      </c>
      <c r="B6" s="145">
        <v>111901911</v>
      </c>
      <c r="C6" s="144" t="s">
        <v>141</v>
      </c>
      <c r="G6" s="66" t="s">
        <v>131</v>
      </c>
      <c r="I6" s="66" t="s">
        <v>245</v>
      </c>
    </row>
    <row r="7" spans="1:9" x14ac:dyDescent="0.2">
      <c r="A7" s="144" t="s">
        <v>251</v>
      </c>
      <c r="B7" s="145">
        <v>111901903</v>
      </c>
      <c r="C7" s="144" t="s">
        <v>143</v>
      </c>
      <c r="G7" s="66" t="s">
        <v>132</v>
      </c>
      <c r="I7" s="66" t="s">
        <v>89</v>
      </c>
    </row>
    <row r="8" spans="1:9" x14ac:dyDescent="0.2">
      <c r="A8" s="144" t="s">
        <v>142</v>
      </c>
      <c r="B8" s="145">
        <v>111901906</v>
      </c>
      <c r="C8" s="144" t="s">
        <v>141</v>
      </c>
      <c r="G8" s="66" t="s">
        <v>133</v>
      </c>
      <c r="I8" s="66" t="s">
        <v>94</v>
      </c>
    </row>
    <row r="9" spans="1:9" ht="13.5" thickBot="1" x14ac:dyDescent="0.25">
      <c r="A9" s="144" t="s">
        <v>4</v>
      </c>
      <c r="B9" s="145">
        <v>111426502</v>
      </c>
      <c r="C9" s="144" t="s">
        <v>141</v>
      </c>
      <c r="G9" s="66" t="s">
        <v>134</v>
      </c>
      <c r="I9" s="68" t="s">
        <v>178</v>
      </c>
    </row>
    <row r="10" spans="1:9" x14ac:dyDescent="0.2">
      <c r="A10" s="144" t="s">
        <v>5</v>
      </c>
      <c r="B10" s="145">
        <v>111705601</v>
      </c>
      <c r="C10" s="144" t="s">
        <v>141</v>
      </c>
      <c r="G10" s="70" t="s">
        <v>136</v>
      </c>
    </row>
    <row r="11" spans="1:9" x14ac:dyDescent="0.2">
      <c r="A11" s="144" t="s">
        <v>6</v>
      </c>
      <c r="B11" s="145">
        <v>111425301</v>
      </c>
      <c r="C11" s="144" t="s">
        <v>141</v>
      </c>
      <c r="G11" s="66" t="s">
        <v>137</v>
      </c>
    </row>
    <row r="12" spans="1:9" ht="13.5" thickBot="1" x14ac:dyDescent="0.25">
      <c r="A12" s="144" t="s">
        <v>7</v>
      </c>
      <c r="B12" s="145">
        <v>111530102</v>
      </c>
      <c r="C12" s="144" t="s">
        <v>141</v>
      </c>
      <c r="G12" s="68" t="s">
        <v>138</v>
      </c>
    </row>
    <row r="13" spans="1:9" x14ac:dyDescent="0.2">
      <c r="A13" s="144" t="s">
        <v>100</v>
      </c>
      <c r="B13" s="145">
        <v>111913801</v>
      </c>
      <c r="C13" s="144" t="s">
        <v>144</v>
      </c>
    </row>
    <row r="14" spans="1:9" x14ac:dyDescent="0.2">
      <c r="A14" s="144" t="s">
        <v>8</v>
      </c>
      <c r="B14" s="145">
        <v>111621401</v>
      </c>
      <c r="C14" s="144" t="s">
        <v>141</v>
      </c>
    </row>
    <row r="15" spans="1:9" x14ac:dyDescent="0.2">
      <c r="A15" s="144" t="s">
        <v>145</v>
      </c>
      <c r="B15" s="145">
        <v>111322002</v>
      </c>
      <c r="C15" s="144" t="s">
        <v>141</v>
      </c>
    </row>
    <row r="16" spans="1:9" x14ac:dyDescent="0.2">
      <c r="A16" s="144" t="s">
        <v>161</v>
      </c>
      <c r="B16" s="145">
        <v>212120601</v>
      </c>
      <c r="C16" s="144" t="s">
        <v>141</v>
      </c>
    </row>
    <row r="17" spans="1:3" x14ac:dyDescent="0.2">
      <c r="A17" s="144" t="s">
        <v>146</v>
      </c>
      <c r="B17" s="145">
        <v>200012501</v>
      </c>
      <c r="C17" s="144" t="s">
        <v>144</v>
      </c>
    </row>
    <row r="18" spans="1:3" x14ac:dyDescent="0.2">
      <c r="A18" s="144" t="s">
        <v>201</v>
      </c>
      <c r="B18" s="145">
        <v>207150604</v>
      </c>
      <c r="C18" s="144" t="s">
        <v>141</v>
      </c>
    </row>
    <row r="19" spans="1:3" x14ac:dyDescent="0.2">
      <c r="A19" s="144" t="s">
        <v>202</v>
      </c>
      <c r="B19" s="145">
        <v>213504001</v>
      </c>
      <c r="C19" s="144" t="s">
        <v>141</v>
      </c>
    </row>
    <row r="20" spans="1:3" x14ac:dyDescent="0.2">
      <c r="A20" s="144" t="s">
        <v>9</v>
      </c>
      <c r="B20" s="145">
        <v>111686001</v>
      </c>
      <c r="C20" s="144" t="s">
        <v>141</v>
      </c>
    </row>
    <row r="21" spans="1:3" x14ac:dyDescent="0.2">
      <c r="A21" s="144" t="s">
        <v>260</v>
      </c>
      <c r="B21" s="145">
        <v>111988202</v>
      </c>
      <c r="C21" s="144" t="s">
        <v>144</v>
      </c>
    </row>
    <row r="22" spans="1:3" x14ac:dyDescent="0.2">
      <c r="A22" s="144" t="s">
        <v>10</v>
      </c>
      <c r="B22" s="145">
        <v>111762501</v>
      </c>
      <c r="C22" s="144" t="s">
        <v>141</v>
      </c>
    </row>
    <row r="23" spans="1:3" x14ac:dyDescent="0.2">
      <c r="A23" s="144" t="s">
        <v>11</v>
      </c>
      <c r="B23" s="145">
        <v>111777301</v>
      </c>
      <c r="C23" s="144" t="s">
        <v>141</v>
      </c>
    </row>
    <row r="24" spans="1:3" x14ac:dyDescent="0.2">
      <c r="A24" s="144" t="s">
        <v>12</v>
      </c>
      <c r="B24" s="145">
        <v>111707401</v>
      </c>
      <c r="C24" s="144" t="s">
        <v>141</v>
      </c>
    </row>
    <row r="25" spans="1:3" x14ac:dyDescent="0.2">
      <c r="A25" s="144" t="s">
        <v>101</v>
      </c>
      <c r="B25" s="145">
        <v>111328901</v>
      </c>
      <c r="C25" s="144" t="s">
        <v>141</v>
      </c>
    </row>
    <row r="26" spans="1:3" x14ac:dyDescent="0.2">
      <c r="A26" s="144" t="s">
        <v>203</v>
      </c>
      <c r="B26" s="145">
        <v>111968514</v>
      </c>
      <c r="C26" s="144" t="s">
        <v>141</v>
      </c>
    </row>
    <row r="27" spans="1:3" x14ac:dyDescent="0.2">
      <c r="A27" s="144" t="s">
        <v>212</v>
      </c>
      <c r="B27" s="145">
        <v>111805707</v>
      </c>
      <c r="C27" s="144" t="s">
        <v>141</v>
      </c>
    </row>
    <row r="28" spans="1:3" x14ac:dyDescent="0.2">
      <c r="A28" s="144" t="s">
        <v>13</v>
      </c>
      <c r="B28" s="145">
        <v>111625401</v>
      </c>
      <c r="C28" s="144" t="s">
        <v>143</v>
      </c>
    </row>
    <row r="29" spans="1:3" x14ac:dyDescent="0.2">
      <c r="A29" s="144" t="s">
        <v>239</v>
      </c>
      <c r="B29" s="145">
        <v>111901909</v>
      </c>
      <c r="C29" s="144" t="s">
        <v>144</v>
      </c>
    </row>
    <row r="30" spans="1:3" x14ac:dyDescent="0.2">
      <c r="A30" s="144" t="s">
        <v>147</v>
      </c>
      <c r="B30" s="145">
        <v>111901901</v>
      </c>
      <c r="C30" s="144" t="s">
        <v>141</v>
      </c>
    </row>
    <row r="31" spans="1:3" x14ac:dyDescent="0.2">
      <c r="A31" s="144" t="s">
        <v>148</v>
      </c>
      <c r="B31" s="145">
        <v>111901907</v>
      </c>
      <c r="C31" s="144" t="s">
        <v>141</v>
      </c>
    </row>
    <row r="32" spans="1:3" x14ac:dyDescent="0.2">
      <c r="A32" s="144" t="s">
        <v>14</v>
      </c>
      <c r="B32" s="145">
        <v>111962202</v>
      </c>
      <c r="C32" s="144" t="s">
        <v>141</v>
      </c>
    </row>
    <row r="33" spans="1:3" x14ac:dyDescent="0.2">
      <c r="A33" s="144" t="s">
        <v>15</v>
      </c>
      <c r="B33" s="145">
        <v>111449601</v>
      </c>
      <c r="C33" s="144" t="s">
        <v>144</v>
      </c>
    </row>
    <row r="34" spans="1:3" x14ac:dyDescent="0.2">
      <c r="A34" s="144" t="s">
        <v>16</v>
      </c>
      <c r="B34" s="145">
        <v>111688701</v>
      </c>
      <c r="C34" s="144" t="s">
        <v>144</v>
      </c>
    </row>
    <row r="35" spans="1:3" x14ac:dyDescent="0.2">
      <c r="A35" s="144" t="s">
        <v>204</v>
      </c>
      <c r="B35" s="145">
        <v>111688702</v>
      </c>
      <c r="C35" s="144" t="s">
        <v>141</v>
      </c>
    </row>
    <row r="36" spans="1:3" x14ac:dyDescent="0.2">
      <c r="A36" s="144" t="s">
        <v>149</v>
      </c>
      <c r="B36" s="145">
        <v>209862801</v>
      </c>
      <c r="C36" s="144" t="s">
        <v>141</v>
      </c>
    </row>
    <row r="37" spans="1:3" x14ac:dyDescent="0.2">
      <c r="A37" s="144" t="s">
        <v>205</v>
      </c>
      <c r="B37" s="145">
        <v>209862802</v>
      </c>
      <c r="C37" s="144" t="s">
        <v>141</v>
      </c>
    </row>
    <row r="38" spans="1:3" x14ac:dyDescent="0.2">
      <c r="A38" s="144" t="s">
        <v>213</v>
      </c>
      <c r="B38" s="145">
        <v>209862803</v>
      </c>
      <c r="C38" s="144" t="s">
        <v>141</v>
      </c>
    </row>
    <row r="39" spans="1:3" x14ac:dyDescent="0.2">
      <c r="A39" s="144" t="s">
        <v>17</v>
      </c>
      <c r="B39" s="145">
        <v>111872501</v>
      </c>
      <c r="C39" s="144" t="s">
        <v>141</v>
      </c>
    </row>
    <row r="40" spans="1:3" x14ac:dyDescent="0.2">
      <c r="A40" s="144" t="s">
        <v>18</v>
      </c>
      <c r="B40" s="145">
        <v>111777901</v>
      </c>
      <c r="C40" s="144" t="s">
        <v>144</v>
      </c>
    </row>
    <row r="41" spans="1:3" x14ac:dyDescent="0.2">
      <c r="A41" s="144" t="s">
        <v>19</v>
      </c>
      <c r="B41" s="145">
        <v>111675101</v>
      </c>
      <c r="C41" s="144" t="s">
        <v>141</v>
      </c>
    </row>
    <row r="42" spans="1:3" x14ac:dyDescent="0.2">
      <c r="A42" s="144" t="s">
        <v>20</v>
      </c>
      <c r="B42" s="145">
        <v>111961601</v>
      </c>
      <c r="C42" s="144" t="s">
        <v>141</v>
      </c>
    </row>
    <row r="43" spans="1:3" x14ac:dyDescent="0.2">
      <c r="A43" s="144" t="s">
        <v>71</v>
      </c>
      <c r="B43" s="145">
        <v>111320902</v>
      </c>
      <c r="C43" s="144" t="s">
        <v>141</v>
      </c>
    </row>
    <row r="44" spans="1:3" x14ac:dyDescent="0.2">
      <c r="A44" s="144" t="s">
        <v>150</v>
      </c>
      <c r="B44" s="145">
        <v>111901908</v>
      </c>
      <c r="C44" s="144" t="s">
        <v>141</v>
      </c>
    </row>
    <row r="45" spans="1:3" x14ac:dyDescent="0.2">
      <c r="A45" s="144" t="s">
        <v>99</v>
      </c>
      <c r="B45" s="145">
        <v>101955202</v>
      </c>
      <c r="C45" s="144" t="s">
        <v>141</v>
      </c>
    </row>
    <row r="46" spans="1:3" x14ac:dyDescent="0.2">
      <c r="A46" s="144" t="s">
        <v>102</v>
      </c>
      <c r="B46" s="145">
        <v>111724102</v>
      </c>
      <c r="C46" s="144" t="s">
        <v>141</v>
      </c>
    </row>
    <row r="47" spans="1:3" x14ac:dyDescent="0.2">
      <c r="A47" s="144" t="s">
        <v>261</v>
      </c>
      <c r="B47" s="145">
        <v>111414307</v>
      </c>
      <c r="C47" s="144" t="s">
        <v>141</v>
      </c>
    </row>
    <row r="48" spans="1:3" x14ac:dyDescent="0.2">
      <c r="A48" s="144" t="s">
        <v>21</v>
      </c>
      <c r="B48" s="145">
        <v>111690301</v>
      </c>
      <c r="C48" s="144" t="s">
        <v>141</v>
      </c>
    </row>
    <row r="49" spans="1:3" x14ac:dyDescent="0.2">
      <c r="A49" s="144" t="s">
        <v>22</v>
      </c>
      <c r="B49" s="145">
        <v>111765001</v>
      </c>
      <c r="C49" s="144" t="s">
        <v>141</v>
      </c>
    </row>
    <row r="50" spans="1:3" x14ac:dyDescent="0.2">
      <c r="A50" s="144" t="s">
        <v>103</v>
      </c>
      <c r="B50" s="145">
        <v>111390801</v>
      </c>
      <c r="C50" s="144" t="s">
        <v>141</v>
      </c>
    </row>
    <row r="51" spans="1:3" x14ac:dyDescent="0.2">
      <c r="A51" s="144" t="s">
        <v>23</v>
      </c>
      <c r="B51" s="145">
        <v>111959501</v>
      </c>
      <c r="C51" s="144" t="s">
        <v>141</v>
      </c>
    </row>
    <row r="52" spans="1:3" x14ac:dyDescent="0.2">
      <c r="A52" s="144" t="s">
        <v>24</v>
      </c>
      <c r="B52" s="145">
        <v>111321203</v>
      </c>
      <c r="C52" s="144" t="s">
        <v>141</v>
      </c>
    </row>
    <row r="53" spans="1:3" x14ac:dyDescent="0.2">
      <c r="A53" s="144" t="s">
        <v>104</v>
      </c>
      <c r="B53" s="145">
        <v>111681901</v>
      </c>
      <c r="C53" s="144" t="s">
        <v>141</v>
      </c>
    </row>
    <row r="54" spans="1:3" x14ac:dyDescent="0.2">
      <c r="A54" s="144" t="s">
        <v>240</v>
      </c>
      <c r="B54" s="145">
        <v>111968512</v>
      </c>
      <c r="C54" s="144" t="s">
        <v>141</v>
      </c>
    </row>
    <row r="55" spans="1:3" x14ac:dyDescent="0.2">
      <c r="A55" s="144" t="s">
        <v>241</v>
      </c>
      <c r="B55" s="145">
        <v>111805705</v>
      </c>
      <c r="C55" s="144" t="s">
        <v>141</v>
      </c>
    </row>
    <row r="56" spans="1:3" x14ac:dyDescent="0.2">
      <c r="A56" s="144" t="s">
        <v>262</v>
      </c>
      <c r="B56" s="145">
        <v>111513304</v>
      </c>
      <c r="C56" s="144" t="s">
        <v>141</v>
      </c>
    </row>
    <row r="57" spans="1:3" x14ac:dyDescent="0.2">
      <c r="A57" s="144" t="s">
        <v>25</v>
      </c>
      <c r="B57" s="145">
        <v>111518901</v>
      </c>
      <c r="C57" s="144" t="s">
        <v>141</v>
      </c>
    </row>
    <row r="58" spans="1:3" x14ac:dyDescent="0.2">
      <c r="A58" s="144" t="s">
        <v>26</v>
      </c>
      <c r="B58" s="145">
        <v>111830201</v>
      </c>
      <c r="C58" s="144" t="s">
        <v>141</v>
      </c>
    </row>
    <row r="59" spans="1:3" x14ac:dyDescent="0.2">
      <c r="A59" s="144" t="s">
        <v>27</v>
      </c>
      <c r="B59" s="145">
        <v>112034301</v>
      </c>
      <c r="C59" s="144" t="s">
        <v>141</v>
      </c>
    </row>
    <row r="60" spans="1:3" x14ac:dyDescent="0.2">
      <c r="A60" s="144" t="s">
        <v>28</v>
      </c>
      <c r="B60" s="145">
        <v>203434610</v>
      </c>
      <c r="C60" s="144" t="s">
        <v>141</v>
      </c>
    </row>
    <row r="61" spans="1:3" x14ac:dyDescent="0.2">
      <c r="A61" s="144" t="s">
        <v>29</v>
      </c>
      <c r="B61" s="145">
        <v>111938301</v>
      </c>
      <c r="C61" s="144" t="s">
        <v>141</v>
      </c>
    </row>
    <row r="62" spans="1:3" x14ac:dyDescent="0.2">
      <c r="A62" s="144" t="s">
        <v>30</v>
      </c>
      <c r="B62" s="145">
        <v>200494106</v>
      </c>
      <c r="C62" s="144" t="s">
        <v>141</v>
      </c>
    </row>
    <row r="63" spans="1:3" x14ac:dyDescent="0.2">
      <c r="A63" s="144" t="s">
        <v>256</v>
      </c>
      <c r="B63" s="145">
        <v>111621301</v>
      </c>
      <c r="C63" s="144" t="s">
        <v>151</v>
      </c>
    </row>
    <row r="64" spans="1:3" x14ac:dyDescent="0.2">
      <c r="A64" s="144" t="s">
        <v>31</v>
      </c>
      <c r="B64" s="145">
        <v>111320901</v>
      </c>
      <c r="C64" s="144" t="s">
        <v>151</v>
      </c>
    </row>
    <row r="65" spans="1:3" x14ac:dyDescent="0.2">
      <c r="A65" s="144" t="s">
        <v>32</v>
      </c>
      <c r="B65" s="145">
        <v>111901902</v>
      </c>
      <c r="C65" s="144" t="s">
        <v>151</v>
      </c>
    </row>
    <row r="66" spans="1:3" x14ac:dyDescent="0.2">
      <c r="A66" s="144" t="s">
        <v>33</v>
      </c>
      <c r="B66" s="145">
        <v>112013701</v>
      </c>
      <c r="C66" s="144" t="s">
        <v>151</v>
      </c>
    </row>
    <row r="67" spans="1:3" x14ac:dyDescent="0.2">
      <c r="A67" s="144" t="s">
        <v>249</v>
      </c>
      <c r="B67" s="145">
        <v>111415001</v>
      </c>
      <c r="C67" s="144" t="s">
        <v>151</v>
      </c>
    </row>
    <row r="68" spans="1:3" x14ac:dyDescent="0.2">
      <c r="A68" s="144" t="s">
        <v>34</v>
      </c>
      <c r="B68" s="145">
        <v>101955201</v>
      </c>
      <c r="C68" s="144" t="s">
        <v>151</v>
      </c>
    </row>
    <row r="69" spans="1:3" x14ac:dyDescent="0.2">
      <c r="A69" s="144" t="s">
        <v>35</v>
      </c>
      <c r="B69" s="145">
        <v>111875001</v>
      </c>
      <c r="C69" s="144" t="s">
        <v>151</v>
      </c>
    </row>
    <row r="70" spans="1:3" x14ac:dyDescent="0.2">
      <c r="A70" s="144" t="s">
        <v>263</v>
      </c>
      <c r="B70" s="145">
        <v>111533401</v>
      </c>
      <c r="C70" s="144" t="s">
        <v>151</v>
      </c>
    </row>
    <row r="71" spans="1:3" x14ac:dyDescent="0.2">
      <c r="A71" s="144" t="s">
        <v>36</v>
      </c>
      <c r="B71" s="145">
        <v>111425302</v>
      </c>
      <c r="C71" s="144" t="s">
        <v>151</v>
      </c>
    </row>
    <row r="72" spans="1:3" x14ac:dyDescent="0.2">
      <c r="A72" s="144" t="s">
        <v>37</v>
      </c>
      <c r="B72" s="145">
        <v>111962201</v>
      </c>
      <c r="C72" s="144" t="s">
        <v>151</v>
      </c>
    </row>
    <row r="73" spans="1:3" x14ac:dyDescent="0.2">
      <c r="A73" s="144" t="s">
        <v>242</v>
      </c>
      <c r="B73" s="145">
        <v>111992801</v>
      </c>
      <c r="C73" s="144" t="s">
        <v>151</v>
      </c>
    </row>
    <row r="74" spans="1:3" x14ac:dyDescent="0.2">
      <c r="A74" s="144" t="s">
        <v>38</v>
      </c>
      <c r="B74" s="145">
        <v>111405501</v>
      </c>
      <c r="C74" s="144" t="s">
        <v>151</v>
      </c>
    </row>
    <row r="75" spans="1:3" x14ac:dyDescent="0.2">
      <c r="A75" s="144" t="s">
        <v>39</v>
      </c>
      <c r="B75" s="145">
        <v>111913301</v>
      </c>
      <c r="C75" s="144" t="s">
        <v>151</v>
      </c>
    </row>
    <row r="76" spans="1:3" x14ac:dyDescent="0.2">
      <c r="A76" s="144" t="s">
        <v>105</v>
      </c>
      <c r="B76" s="145">
        <v>208173701</v>
      </c>
      <c r="C76" s="144" t="s">
        <v>151</v>
      </c>
    </row>
    <row r="77" spans="1:3" x14ac:dyDescent="0.2">
      <c r="A77" s="144" t="s">
        <v>206</v>
      </c>
      <c r="B77" s="145">
        <v>111736003</v>
      </c>
      <c r="C77" s="144" t="s">
        <v>151</v>
      </c>
    </row>
    <row r="78" spans="1:3" x14ac:dyDescent="0.2">
      <c r="A78" s="144" t="s">
        <v>246</v>
      </c>
      <c r="B78" s="145">
        <v>217522701</v>
      </c>
      <c r="C78" s="144" t="s">
        <v>151</v>
      </c>
    </row>
    <row r="79" spans="1:3" x14ac:dyDescent="0.2">
      <c r="A79" s="144" t="s">
        <v>40</v>
      </c>
      <c r="B79" s="145">
        <v>111568401</v>
      </c>
      <c r="C79" s="144" t="s">
        <v>151</v>
      </c>
    </row>
    <row r="80" spans="1:3" x14ac:dyDescent="0.2">
      <c r="A80" s="144" t="s">
        <v>41</v>
      </c>
      <c r="B80" s="145">
        <v>111789002</v>
      </c>
      <c r="C80" s="144" t="s">
        <v>151</v>
      </c>
    </row>
    <row r="81" spans="1:3" x14ac:dyDescent="0.2">
      <c r="A81" s="144" t="s">
        <v>106</v>
      </c>
      <c r="B81" s="145">
        <v>111798601</v>
      </c>
      <c r="C81" s="144" t="s">
        <v>151</v>
      </c>
    </row>
    <row r="82" spans="1:3" x14ac:dyDescent="0.2">
      <c r="A82" s="144" t="s">
        <v>42</v>
      </c>
      <c r="B82" s="145">
        <v>111499601</v>
      </c>
      <c r="C82" s="144" t="s">
        <v>151</v>
      </c>
    </row>
    <row r="83" spans="1:3" x14ac:dyDescent="0.2">
      <c r="A83" s="144" t="s">
        <v>43</v>
      </c>
      <c r="B83" s="145">
        <v>111577901</v>
      </c>
      <c r="C83" s="144" t="s">
        <v>151</v>
      </c>
    </row>
    <row r="84" spans="1:3" x14ac:dyDescent="0.2">
      <c r="A84" s="144" t="s">
        <v>44</v>
      </c>
      <c r="B84" s="145">
        <v>111456901</v>
      </c>
      <c r="C84" s="144" t="s">
        <v>151</v>
      </c>
    </row>
    <row r="85" spans="1:3" x14ac:dyDescent="0.2">
      <c r="A85" s="144" t="s">
        <v>45</v>
      </c>
      <c r="B85" s="145">
        <v>101144803</v>
      </c>
      <c r="C85" s="144" t="s">
        <v>151</v>
      </c>
    </row>
    <row r="86" spans="1:3" x14ac:dyDescent="0.2">
      <c r="A86" s="144" t="s">
        <v>88</v>
      </c>
      <c r="B86" s="145">
        <v>111925301</v>
      </c>
      <c r="C86" s="144" t="s">
        <v>151</v>
      </c>
    </row>
    <row r="87" spans="1:3" x14ac:dyDescent="0.2">
      <c r="A87" s="144" t="s">
        <v>107</v>
      </c>
      <c r="B87" s="145">
        <v>111968506</v>
      </c>
      <c r="C87" s="144" t="s">
        <v>151</v>
      </c>
    </row>
    <row r="88" spans="1:3" x14ac:dyDescent="0.2">
      <c r="A88" s="144" t="s">
        <v>207</v>
      </c>
      <c r="B88" s="145">
        <v>111805704</v>
      </c>
      <c r="C88" s="144" t="s">
        <v>151</v>
      </c>
    </row>
    <row r="89" spans="1:3" x14ac:dyDescent="0.2">
      <c r="A89" s="144" t="s">
        <v>46</v>
      </c>
      <c r="B89" s="145">
        <v>111513302</v>
      </c>
      <c r="C89" s="144" t="s">
        <v>151</v>
      </c>
    </row>
    <row r="90" spans="1:3" x14ac:dyDescent="0.2">
      <c r="A90" s="144" t="s">
        <v>47</v>
      </c>
      <c r="B90" s="145">
        <v>111958301</v>
      </c>
      <c r="C90" s="144" t="s">
        <v>151</v>
      </c>
    </row>
    <row r="91" spans="1:3" x14ac:dyDescent="0.2">
      <c r="A91" s="144" t="s">
        <v>48</v>
      </c>
      <c r="B91" s="145">
        <v>111515201</v>
      </c>
      <c r="C91" s="144" t="s">
        <v>151</v>
      </c>
    </row>
    <row r="92" spans="1:3" x14ac:dyDescent="0.2">
      <c r="A92" s="144" t="s">
        <v>49</v>
      </c>
      <c r="B92" s="145">
        <v>111753401</v>
      </c>
      <c r="C92" s="144" t="s">
        <v>151</v>
      </c>
    </row>
    <row r="93" spans="1:3" x14ac:dyDescent="0.2">
      <c r="A93" s="144" t="s">
        <v>50</v>
      </c>
      <c r="B93" s="145">
        <v>111799101</v>
      </c>
      <c r="C93" s="144" t="s">
        <v>151</v>
      </c>
    </row>
    <row r="94" spans="1:3" x14ac:dyDescent="0.2">
      <c r="A94" s="144" t="s">
        <v>51</v>
      </c>
      <c r="B94" s="145">
        <v>111571101</v>
      </c>
      <c r="C94" s="144" t="s">
        <v>151</v>
      </c>
    </row>
    <row r="95" spans="1:3" x14ac:dyDescent="0.2">
      <c r="A95" s="144" t="s">
        <v>108</v>
      </c>
      <c r="B95" s="145">
        <v>101601101</v>
      </c>
      <c r="C95" s="144" t="s">
        <v>151</v>
      </c>
    </row>
    <row r="96" spans="1:3" x14ac:dyDescent="0.2">
      <c r="A96" s="144" t="s">
        <v>52</v>
      </c>
      <c r="B96" s="145">
        <v>200494104</v>
      </c>
      <c r="C96" s="144" t="s">
        <v>151</v>
      </c>
    </row>
    <row r="97" spans="1:3" x14ac:dyDescent="0.2">
      <c r="A97" s="144" t="s">
        <v>264</v>
      </c>
      <c r="B97" s="145">
        <v>111901904</v>
      </c>
      <c r="C97" s="144" t="s">
        <v>141</v>
      </c>
    </row>
    <row r="98" spans="1:3" x14ac:dyDescent="0.2">
      <c r="A98" s="144" t="s">
        <v>53</v>
      </c>
      <c r="B98" s="145">
        <v>102702801</v>
      </c>
      <c r="C98" s="144" t="s">
        <v>141</v>
      </c>
    </row>
    <row r="99" spans="1:3" x14ac:dyDescent="0.2">
      <c r="A99" s="144" t="s">
        <v>54</v>
      </c>
      <c r="B99" s="145">
        <v>112026801</v>
      </c>
      <c r="C99" s="144" t="s">
        <v>141</v>
      </c>
    </row>
    <row r="100" spans="1:3" x14ac:dyDescent="0.2">
      <c r="A100" s="144" t="s">
        <v>257</v>
      </c>
      <c r="B100" s="145">
        <v>111414304</v>
      </c>
      <c r="C100" s="144" t="s">
        <v>141</v>
      </c>
    </row>
    <row r="101" spans="1:3" x14ac:dyDescent="0.2">
      <c r="A101" s="144" t="s">
        <v>55</v>
      </c>
      <c r="B101" s="145">
        <v>111975401</v>
      </c>
      <c r="C101" s="144" t="s">
        <v>141</v>
      </c>
    </row>
    <row r="102" spans="1:3" x14ac:dyDescent="0.2">
      <c r="A102" s="144" t="s">
        <v>265</v>
      </c>
      <c r="B102" s="145">
        <v>111703801</v>
      </c>
      <c r="C102" s="144" t="s">
        <v>141</v>
      </c>
    </row>
    <row r="103" spans="1:3" x14ac:dyDescent="0.2">
      <c r="A103" s="144" t="s">
        <v>98</v>
      </c>
      <c r="B103" s="145">
        <v>207150601</v>
      </c>
      <c r="C103" s="144" t="s">
        <v>141</v>
      </c>
    </row>
    <row r="104" spans="1:3" x14ac:dyDescent="0.2">
      <c r="A104" s="144" t="s">
        <v>56</v>
      </c>
      <c r="B104" s="145">
        <v>111781001</v>
      </c>
      <c r="C104" s="144" t="s">
        <v>141</v>
      </c>
    </row>
    <row r="105" spans="1:3" x14ac:dyDescent="0.2">
      <c r="A105" s="144" t="s">
        <v>266</v>
      </c>
      <c r="B105" s="145">
        <v>111715902</v>
      </c>
      <c r="C105" s="144" t="s">
        <v>141</v>
      </c>
    </row>
    <row r="106" spans="1:3" x14ac:dyDescent="0.2">
      <c r="A106" s="144" t="s">
        <v>57</v>
      </c>
      <c r="B106" s="145">
        <v>111610303</v>
      </c>
      <c r="C106" s="144" t="s">
        <v>141</v>
      </c>
    </row>
    <row r="107" spans="1:3" x14ac:dyDescent="0.2">
      <c r="A107" s="144" t="s">
        <v>109</v>
      </c>
      <c r="B107" s="145">
        <v>111691201</v>
      </c>
      <c r="C107" s="144" t="s">
        <v>141</v>
      </c>
    </row>
    <row r="108" spans="1:3" x14ac:dyDescent="0.2">
      <c r="A108" s="144" t="s">
        <v>267</v>
      </c>
      <c r="B108" s="145">
        <v>111812601</v>
      </c>
      <c r="C108" s="144" t="s">
        <v>141</v>
      </c>
    </row>
    <row r="109" spans="1:3" x14ac:dyDescent="0.2">
      <c r="A109" s="144" t="s">
        <v>110</v>
      </c>
      <c r="B109" s="145">
        <v>111728401</v>
      </c>
      <c r="C109" s="144" t="s">
        <v>141</v>
      </c>
    </row>
    <row r="110" spans="1:3" x14ac:dyDescent="0.2">
      <c r="A110" s="144" t="s">
        <v>58</v>
      </c>
      <c r="B110" s="145">
        <v>111557601</v>
      </c>
      <c r="C110" s="144" t="s">
        <v>141</v>
      </c>
    </row>
    <row r="111" spans="1:3" x14ac:dyDescent="0.2">
      <c r="A111" s="144" t="s">
        <v>111</v>
      </c>
      <c r="B111" s="145">
        <v>111968504</v>
      </c>
      <c r="C111" s="144" t="s">
        <v>141</v>
      </c>
    </row>
    <row r="112" spans="1:3" x14ac:dyDescent="0.2">
      <c r="A112" s="144" t="s">
        <v>268</v>
      </c>
      <c r="B112" s="145">
        <v>111513305</v>
      </c>
      <c r="C112" s="144" t="s">
        <v>141</v>
      </c>
    </row>
    <row r="113" spans="1:3" x14ac:dyDescent="0.2">
      <c r="A113" s="144" t="s">
        <v>243</v>
      </c>
      <c r="B113" s="145">
        <v>217455001</v>
      </c>
      <c r="C113" s="144" t="s">
        <v>141</v>
      </c>
    </row>
    <row r="114" spans="1:3" x14ac:dyDescent="0.2">
      <c r="A114" s="144" t="s">
        <v>59</v>
      </c>
      <c r="B114" s="145">
        <v>111335302</v>
      </c>
      <c r="C114" s="144" t="s">
        <v>141</v>
      </c>
    </row>
    <row r="115" spans="1:3" x14ac:dyDescent="0.2">
      <c r="A115" s="144" t="s">
        <v>60</v>
      </c>
      <c r="B115" s="145">
        <v>111938101</v>
      </c>
      <c r="C115" s="144" t="s">
        <v>141</v>
      </c>
    </row>
    <row r="116" spans="1:3" x14ac:dyDescent="0.2">
      <c r="A116" s="144" t="s">
        <v>244</v>
      </c>
      <c r="B116" s="145">
        <v>212772002</v>
      </c>
      <c r="C116" s="144" t="s">
        <v>141</v>
      </c>
    </row>
    <row r="117" spans="1:3" x14ac:dyDescent="0.2">
      <c r="A117" s="144" t="s">
        <v>123</v>
      </c>
      <c r="B117" s="145">
        <v>555777999</v>
      </c>
      <c r="C117" s="144" t="s">
        <v>141</v>
      </c>
    </row>
    <row r="118" spans="1:3" x14ac:dyDescent="0.2">
      <c r="A118" s="144" t="s">
        <v>208</v>
      </c>
      <c r="B118" s="145">
        <v>214039501</v>
      </c>
      <c r="C118" s="144" t="s">
        <v>141</v>
      </c>
    </row>
    <row r="119" spans="1:3" x14ac:dyDescent="0.2">
      <c r="A119" s="144" t="s">
        <v>152</v>
      </c>
      <c r="B119" s="145">
        <v>111901905</v>
      </c>
      <c r="C119" s="144" t="s">
        <v>143</v>
      </c>
    </row>
    <row r="120" spans="1:3" x14ac:dyDescent="0.2">
      <c r="A120" s="144" t="s">
        <v>61</v>
      </c>
      <c r="B120" s="145">
        <v>111619102</v>
      </c>
      <c r="C120" s="144" t="s">
        <v>141</v>
      </c>
    </row>
    <row r="121" spans="1:3" x14ac:dyDescent="0.2">
      <c r="A121" s="144" t="s">
        <v>269</v>
      </c>
      <c r="B121" s="145">
        <v>102623403</v>
      </c>
      <c r="C121" s="144" t="s">
        <v>141</v>
      </c>
    </row>
    <row r="122" spans="1:3" x14ac:dyDescent="0.2">
      <c r="A122" s="144" t="s">
        <v>62</v>
      </c>
      <c r="B122" s="145">
        <v>111909801</v>
      </c>
      <c r="C122" s="144" t="s">
        <v>144</v>
      </c>
    </row>
    <row r="123" spans="1:3" x14ac:dyDescent="0.2">
      <c r="A123" s="144" t="s">
        <v>247</v>
      </c>
      <c r="B123" s="145">
        <v>111533403</v>
      </c>
      <c r="C123" s="144" t="s">
        <v>141</v>
      </c>
    </row>
    <row r="124" spans="1:3" x14ac:dyDescent="0.2">
      <c r="A124" s="144" t="s">
        <v>248</v>
      </c>
      <c r="B124" s="145">
        <v>111533405</v>
      </c>
      <c r="C124" s="144" t="s">
        <v>141</v>
      </c>
    </row>
    <row r="125" spans="1:3" x14ac:dyDescent="0.2">
      <c r="A125" s="144" t="s">
        <v>63</v>
      </c>
      <c r="B125" s="145">
        <v>111977701</v>
      </c>
      <c r="C125" s="144" t="s">
        <v>143</v>
      </c>
    </row>
    <row r="126" spans="1:3" x14ac:dyDescent="0.2">
      <c r="A126" s="144" t="s">
        <v>258</v>
      </c>
      <c r="B126" s="145">
        <v>111414303</v>
      </c>
      <c r="C126" s="144" t="s">
        <v>144</v>
      </c>
    </row>
    <row r="127" spans="1:3" x14ac:dyDescent="0.2">
      <c r="A127" s="144" t="s">
        <v>259</v>
      </c>
      <c r="B127" s="145">
        <v>111414308</v>
      </c>
      <c r="C127" s="144" t="s">
        <v>141</v>
      </c>
    </row>
    <row r="128" spans="1:3" x14ac:dyDescent="0.2">
      <c r="A128" s="144" t="s">
        <v>112</v>
      </c>
      <c r="B128" s="145">
        <v>111551801</v>
      </c>
      <c r="C128" s="144" t="s">
        <v>141</v>
      </c>
    </row>
    <row r="129" spans="1:3" x14ac:dyDescent="0.2">
      <c r="A129" s="144" t="s">
        <v>252</v>
      </c>
      <c r="B129" s="145">
        <v>111349601</v>
      </c>
      <c r="C129" s="144" t="s">
        <v>144</v>
      </c>
    </row>
    <row r="130" spans="1:3" x14ac:dyDescent="0.2">
      <c r="A130" s="144" t="s">
        <v>153</v>
      </c>
      <c r="B130" s="145">
        <v>207150603</v>
      </c>
      <c r="C130" s="144" t="s">
        <v>141</v>
      </c>
    </row>
    <row r="131" spans="1:3" x14ac:dyDescent="0.2">
      <c r="A131" s="144" t="s">
        <v>253</v>
      </c>
      <c r="B131" s="145">
        <v>111715901</v>
      </c>
      <c r="C131" s="144" t="s">
        <v>144</v>
      </c>
    </row>
    <row r="132" spans="1:3" x14ac:dyDescent="0.2">
      <c r="A132" s="144" t="s">
        <v>64</v>
      </c>
      <c r="B132" s="145">
        <v>111492901</v>
      </c>
      <c r="C132" s="144" t="s">
        <v>141</v>
      </c>
    </row>
    <row r="133" spans="1:3" x14ac:dyDescent="0.2">
      <c r="A133" s="144" t="s">
        <v>154</v>
      </c>
      <c r="B133" s="145">
        <v>111691202</v>
      </c>
      <c r="C133" s="144" t="s">
        <v>141</v>
      </c>
    </row>
    <row r="134" spans="1:3" x14ac:dyDescent="0.2">
      <c r="A134" s="144" t="s">
        <v>65</v>
      </c>
      <c r="B134" s="145">
        <v>111594402</v>
      </c>
      <c r="C134" s="144" t="s">
        <v>141</v>
      </c>
    </row>
    <row r="135" spans="1:3" x14ac:dyDescent="0.2">
      <c r="A135" s="144" t="s">
        <v>215</v>
      </c>
      <c r="B135" s="145">
        <v>215510001</v>
      </c>
      <c r="C135" s="144" t="s">
        <v>141</v>
      </c>
    </row>
    <row r="136" spans="1:3" x14ac:dyDescent="0.2">
      <c r="A136" s="144" t="s">
        <v>216</v>
      </c>
      <c r="B136" s="145">
        <v>215510002</v>
      </c>
      <c r="C136" s="144" t="s">
        <v>141</v>
      </c>
    </row>
    <row r="137" spans="1:3" x14ac:dyDescent="0.2">
      <c r="A137" s="144" t="s">
        <v>66</v>
      </c>
      <c r="B137" s="145">
        <v>111512001</v>
      </c>
      <c r="C137" s="144" t="s">
        <v>141</v>
      </c>
    </row>
    <row r="138" spans="1:3" x14ac:dyDescent="0.2">
      <c r="A138" s="144" t="s">
        <v>270</v>
      </c>
      <c r="B138" s="145">
        <v>111864101</v>
      </c>
      <c r="C138" s="144" t="s">
        <v>141</v>
      </c>
    </row>
    <row r="139" spans="1:3" x14ac:dyDescent="0.2">
      <c r="A139" s="144" t="s">
        <v>67</v>
      </c>
      <c r="B139" s="145">
        <v>111442501</v>
      </c>
      <c r="C139" s="144" t="s">
        <v>141</v>
      </c>
    </row>
    <row r="140" spans="1:3" x14ac:dyDescent="0.2">
      <c r="A140" s="144" t="s">
        <v>113</v>
      </c>
      <c r="B140" s="145">
        <v>111910501</v>
      </c>
      <c r="C140" s="144" t="s">
        <v>141</v>
      </c>
    </row>
    <row r="141" spans="1:3" x14ac:dyDescent="0.2">
      <c r="A141" s="144" t="s">
        <v>271</v>
      </c>
      <c r="B141" s="145">
        <v>111669901</v>
      </c>
      <c r="C141" s="144" t="s">
        <v>144</v>
      </c>
    </row>
    <row r="142" spans="1:3" x14ac:dyDescent="0.2">
      <c r="A142" s="144" t="s">
        <v>68</v>
      </c>
      <c r="B142" s="145">
        <v>111811201</v>
      </c>
      <c r="C142" s="144" t="s">
        <v>141</v>
      </c>
    </row>
    <row r="143" spans="1:3" x14ac:dyDescent="0.2">
      <c r="A143" s="149" t="s">
        <v>254</v>
      </c>
    </row>
  </sheetData>
  <sheetProtection algorithmName="SHA-512" hashValue="kujdvLF4kN/J8nKEMJSXugHHp6yGEKYYAIS/KbPibctFcI61SAzQwIS68Ole9x9v1VoS8bnoXDj48oz043qfeA==" saltValue="vABIfIyYXXMxY0aQJyjA+Q==" spinCount="100000" sheet="1" objects="1" scenarios="1"/>
  <sortState xmlns:xlrd2="http://schemas.microsoft.com/office/spreadsheetml/2017/richdata2" ref="A2:C142">
    <sortCondition ref="A3:A142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(DSHS/ALTSA/MSD)</cp:lastModifiedBy>
  <cp:lastPrinted>2022-12-09T17:46:05Z</cp:lastPrinted>
  <dcterms:created xsi:type="dcterms:W3CDTF">2013-01-04T21:35:07Z</dcterms:created>
  <dcterms:modified xsi:type="dcterms:W3CDTF">2023-02-17T01:10:57Z</dcterms:modified>
</cp:coreProperties>
</file>