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filterPrivacy="1" codeName="ThisWorkbook"/>
  <xr:revisionPtr revIDLastSave="0" documentId="13_ncr:1_{5132FE35-55DF-4157-AABE-965D64533D16}" xr6:coauthVersionLast="47" xr6:coauthVersionMax="47" xr10:uidLastSave="{00000000-0000-0000-0000-000000000000}"/>
  <workbookProtection workbookAlgorithmName="SHA-512" workbookHashValue="8H0BnwBs8MS2YST6ho+HHSYrpIFFELatokLmDJRCZx923hV/iNaK0OuM5oWlLy+5XlVjhuaVipshEpafff2OEw==" workbookSaltValue="tOrRLeY3V5Ru4Wlpx92v2A==" workbookSpinCount="100000" lockStructure="1"/>
  <bookViews>
    <workbookView xWindow="-120" yWindow="-120" windowWidth="29040" windowHeight="15840" xr2:uid="{00000000-000D-0000-FFFF-FFFF00000000}"/>
  </bookViews>
  <sheets>
    <sheet name="06-123 Page 1" sheetId="1" r:id="rId1"/>
    <sheet name="Instructor Information Page 2" sheetId="2" r:id="rId2"/>
    <sheet name="Student Information Page 3" sheetId="3" r:id="rId3"/>
    <sheet name="Supplies Page 4" sheetId="7" r:id="rId4"/>
    <sheet name="HELP" sheetId="9" r:id="rId5"/>
    <sheet name="FAQ" sheetId="8" r:id="rId6"/>
  </sheets>
  <definedNames>
    <definedName name="OLE_LINK1" localSheetId="4">HELP!$B$20</definedName>
    <definedName name="_xlnm.Print_Area" localSheetId="0">'06-123 Page 1'!$B$1:$N$42</definedName>
    <definedName name="_xlnm.Print_Area" localSheetId="5">FAQ!$A$1:$K$88</definedName>
    <definedName name="_xlnm.Print_Area" localSheetId="4">HELP!$A$1:$K$69</definedName>
    <definedName name="_xlnm.Print_Area" localSheetId="1">'Instructor Information Page 2'!$B$2:$Q$43</definedName>
    <definedName name="_xlnm.Print_Area" localSheetId="2">'Student Information Page 3'!$B$1:$M$79</definedName>
    <definedName name="_xlnm.Print_Area" localSheetId="3">'Supplies Page 4'!$B$2:$N$47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3" i="7" l="1"/>
  <c r="M13" i="7" s="1"/>
  <c r="L14" i="7"/>
  <c r="N14" i="7" s="1"/>
  <c r="L15" i="7"/>
  <c r="M15" i="7" s="1"/>
  <c r="L16" i="7"/>
  <c r="M16" i="7" s="1"/>
  <c r="L17" i="7"/>
  <c r="L18" i="7"/>
  <c r="N18" i="7" s="1"/>
  <c r="L19" i="7"/>
  <c r="N19" i="7" s="1"/>
  <c r="A88" i="8"/>
  <c r="A69" i="9"/>
  <c r="B47" i="7"/>
  <c r="B77" i="3"/>
  <c r="B43" i="2"/>
  <c r="M17" i="7"/>
  <c r="N17" i="7"/>
  <c r="L12" i="7"/>
  <c r="N12" i="7" s="1"/>
  <c r="N16" i="7" l="1"/>
  <c r="N15" i="7"/>
  <c r="M14" i="7"/>
  <c r="N13" i="7"/>
  <c r="M12" i="7"/>
  <c r="M18" i="7"/>
  <c r="M19" i="7"/>
  <c r="T7" i="2" l="1"/>
  <c r="U7" i="2" a="1"/>
  <c r="U7" i="2" s="1"/>
  <c r="L2" i="2" l="1"/>
  <c r="I3" i="7"/>
  <c r="M3" i="7"/>
  <c r="M2" i="3"/>
  <c r="I2" i="3"/>
  <c r="E32" i="1"/>
  <c r="P2" i="2"/>
  <c r="R8" i="2"/>
  <c r="L30" i="2"/>
  <c r="C74" i="3" l="1"/>
  <c r="J36" i="7" l="1"/>
  <c r="I36" i="7"/>
  <c r="J35" i="7"/>
  <c r="I35" i="7"/>
  <c r="J34" i="7"/>
  <c r="I34" i="7"/>
  <c r="J41" i="7"/>
  <c r="I41" i="7"/>
  <c r="J40" i="7"/>
  <c r="I40" i="7"/>
  <c r="J39" i="7"/>
  <c r="I39" i="7"/>
  <c r="J38" i="7"/>
  <c r="I38" i="7"/>
  <c r="J37" i="7"/>
  <c r="I37" i="7"/>
  <c r="J44" i="7"/>
  <c r="I44" i="7"/>
  <c r="M61" i="3" l="1"/>
  <c r="M60" i="3"/>
  <c r="M59" i="3"/>
  <c r="M58" i="3"/>
  <c r="M57" i="3"/>
  <c r="M56" i="3"/>
  <c r="M55" i="3"/>
  <c r="M54" i="3"/>
  <c r="M53" i="3"/>
  <c r="M52" i="3"/>
  <c r="M51" i="3"/>
  <c r="M50" i="3"/>
  <c r="M49" i="3"/>
  <c r="M48" i="3"/>
  <c r="M47" i="3"/>
  <c r="M46" i="3"/>
  <c r="M45" i="3"/>
  <c r="M44" i="3"/>
  <c r="M43" i="3"/>
  <c r="M42" i="3"/>
  <c r="M41" i="3"/>
  <c r="M40" i="3"/>
  <c r="M39" i="3"/>
  <c r="M38" i="3"/>
  <c r="M37" i="3"/>
  <c r="M36" i="3"/>
  <c r="M35" i="3"/>
  <c r="M34" i="3"/>
  <c r="M33" i="3"/>
  <c r="M32" i="3"/>
  <c r="M31" i="3"/>
  <c r="M30" i="3"/>
  <c r="M29" i="3"/>
  <c r="M28" i="3"/>
  <c r="M27" i="3"/>
  <c r="M26" i="3"/>
  <c r="M25" i="3"/>
  <c r="M24" i="3"/>
  <c r="M23" i="3"/>
  <c r="I64" i="3" l="1"/>
  <c r="J43" i="7" l="1"/>
  <c r="J42" i="7"/>
  <c r="J33" i="7"/>
  <c r="J32" i="7"/>
  <c r="J31" i="7"/>
  <c r="J30" i="7"/>
  <c r="J29" i="7"/>
  <c r="J28" i="7"/>
  <c r="J27" i="7"/>
  <c r="J26" i="7"/>
  <c r="J25" i="7"/>
  <c r="I43" i="7"/>
  <c r="I42" i="7"/>
  <c r="I33" i="7"/>
  <c r="I32" i="7"/>
  <c r="I31" i="7"/>
  <c r="I30" i="7"/>
  <c r="I29" i="7"/>
  <c r="I28" i="7"/>
  <c r="I27" i="7"/>
  <c r="I26" i="7"/>
  <c r="I25" i="7"/>
  <c r="I24" i="7"/>
  <c r="I23" i="7"/>
  <c r="B3" i="7" l="1"/>
  <c r="J23" i="7" l="1"/>
  <c r="J24" i="7" l="1"/>
  <c r="Q24" i="3"/>
  <c r="R24" i="3"/>
  <c r="S24" i="3"/>
  <c r="T24" i="3"/>
  <c r="Q25" i="3"/>
  <c r="R25" i="3"/>
  <c r="S25" i="3"/>
  <c r="T25" i="3"/>
  <c r="Q26" i="3"/>
  <c r="R26" i="3"/>
  <c r="S26" i="3"/>
  <c r="T26" i="3"/>
  <c r="Q27" i="3"/>
  <c r="R27" i="3"/>
  <c r="S27" i="3"/>
  <c r="T27" i="3"/>
  <c r="Q28" i="3"/>
  <c r="R28" i="3"/>
  <c r="S28" i="3"/>
  <c r="T28" i="3"/>
  <c r="Q29" i="3"/>
  <c r="R29" i="3"/>
  <c r="S29" i="3"/>
  <c r="T29" i="3"/>
  <c r="Q30" i="3"/>
  <c r="R30" i="3"/>
  <c r="S30" i="3"/>
  <c r="T30" i="3"/>
  <c r="Q31" i="3"/>
  <c r="R31" i="3"/>
  <c r="S31" i="3"/>
  <c r="T31" i="3"/>
  <c r="Q32" i="3"/>
  <c r="R32" i="3"/>
  <c r="S32" i="3"/>
  <c r="T32" i="3"/>
  <c r="Q33" i="3"/>
  <c r="R33" i="3"/>
  <c r="S33" i="3"/>
  <c r="T33" i="3"/>
  <c r="Q34" i="3"/>
  <c r="R34" i="3"/>
  <c r="S34" i="3"/>
  <c r="T34" i="3"/>
  <c r="Q35" i="3"/>
  <c r="R35" i="3"/>
  <c r="S35" i="3"/>
  <c r="T35" i="3"/>
  <c r="Q36" i="3"/>
  <c r="R36" i="3"/>
  <c r="S36" i="3"/>
  <c r="T36" i="3"/>
  <c r="Q37" i="3"/>
  <c r="R37" i="3"/>
  <c r="S37" i="3"/>
  <c r="T37" i="3"/>
  <c r="Q38" i="3"/>
  <c r="R38" i="3"/>
  <c r="S38" i="3"/>
  <c r="T38" i="3"/>
  <c r="Q39" i="3"/>
  <c r="R39" i="3"/>
  <c r="S39" i="3"/>
  <c r="T39" i="3"/>
  <c r="Q40" i="3"/>
  <c r="R40" i="3"/>
  <c r="S40" i="3"/>
  <c r="T40" i="3"/>
  <c r="Q41" i="3"/>
  <c r="R41" i="3"/>
  <c r="S41" i="3"/>
  <c r="T41" i="3"/>
  <c r="Q42" i="3"/>
  <c r="R42" i="3"/>
  <c r="S42" i="3"/>
  <c r="T42" i="3"/>
  <c r="Q43" i="3"/>
  <c r="R43" i="3"/>
  <c r="S43" i="3"/>
  <c r="T43" i="3"/>
  <c r="Q44" i="3"/>
  <c r="R44" i="3"/>
  <c r="S44" i="3"/>
  <c r="T44" i="3"/>
  <c r="Q45" i="3"/>
  <c r="R45" i="3"/>
  <c r="S45" i="3"/>
  <c r="T45" i="3"/>
  <c r="Q46" i="3"/>
  <c r="R46" i="3"/>
  <c r="S46" i="3"/>
  <c r="T46" i="3"/>
  <c r="Q47" i="3"/>
  <c r="R47" i="3"/>
  <c r="S47" i="3"/>
  <c r="T47" i="3"/>
  <c r="Q48" i="3"/>
  <c r="R48" i="3"/>
  <c r="S48" i="3"/>
  <c r="T48" i="3"/>
  <c r="Q49" i="3"/>
  <c r="R49" i="3"/>
  <c r="S49" i="3"/>
  <c r="T49" i="3"/>
  <c r="Q50" i="3"/>
  <c r="R50" i="3"/>
  <c r="S50" i="3"/>
  <c r="T50" i="3"/>
  <c r="Q51" i="3"/>
  <c r="R51" i="3"/>
  <c r="S51" i="3"/>
  <c r="T51" i="3"/>
  <c r="Q52" i="3"/>
  <c r="R52" i="3"/>
  <c r="S52" i="3"/>
  <c r="T52" i="3"/>
  <c r="Q53" i="3"/>
  <c r="R53" i="3"/>
  <c r="S53" i="3"/>
  <c r="T53" i="3"/>
  <c r="Q54" i="3"/>
  <c r="R54" i="3"/>
  <c r="S54" i="3"/>
  <c r="T54" i="3"/>
  <c r="Q55" i="3"/>
  <c r="R55" i="3"/>
  <c r="S55" i="3"/>
  <c r="T55" i="3"/>
  <c r="Q56" i="3"/>
  <c r="R56" i="3"/>
  <c r="S56" i="3"/>
  <c r="T56" i="3"/>
  <c r="Q57" i="3"/>
  <c r="R57" i="3"/>
  <c r="S57" i="3"/>
  <c r="T57" i="3"/>
  <c r="Q58" i="3"/>
  <c r="R58" i="3"/>
  <c r="S58" i="3"/>
  <c r="T58" i="3"/>
  <c r="Q59" i="3"/>
  <c r="R59" i="3"/>
  <c r="S59" i="3"/>
  <c r="T59" i="3"/>
  <c r="Q60" i="3"/>
  <c r="R60" i="3"/>
  <c r="S60" i="3"/>
  <c r="T60" i="3"/>
  <c r="Q61" i="3"/>
  <c r="R61" i="3"/>
  <c r="S61" i="3"/>
  <c r="T61" i="3"/>
  <c r="T23" i="3"/>
  <c r="S23" i="3"/>
  <c r="Q23" i="3"/>
  <c r="R23" i="3"/>
  <c r="I62" i="3" l="1"/>
  <c r="F70" i="3"/>
  <c r="C73" i="3"/>
  <c r="D40" i="2" s="1"/>
  <c r="E35" i="2" s="1"/>
  <c r="E39" i="2"/>
  <c r="E38" i="2"/>
  <c r="Q5" i="3"/>
  <c r="Q2" i="3"/>
  <c r="U4" i="3"/>
  <c r="T4" i="3"/>
  <c r="S4" i="3"/>
  <c r="Q4" i="3"/>
  <c r="U2" i="3"/>
  <c r="T2" i="3"/>
  <c r="S2" i="3"/>
  <c r="K40" i="7" l="1"/>
  <c r="L40" i="7" s="1"/>
  <c r="N40" i="7" s="1"/>
  <c r="K44" i="7"/>
  <c r="L44" i="7" s="1"/>
  <c r="N44" i="7" s="1"/>
  <c r="K34" i="7"/>
  <c r="L34" i="7" s="1"/>
  <c r="N34" i="7" s="1"/>
  <c r="K36" i="7"/>
  <c r="L36" i="7" s="1"/>
  <c r="N36" i="7" s="1"/>
  <c r="K41" i="7"/>
  <c r="L41" i="7" s="1"/>
  <c r="N41" i="7" s="1"/>
  <c r="K37" i="7"/>
  <c r="L37" i="7" s="1"/>
  <c r="N37" i="7" s="1"/>
  <c r="K35" i="7"/>
  <c r="L35" i="7" s="1"/>
  <c r="N35" i="7" s="1"/>
  <c r="K38" i="7"/>
  <c r="L38" i="7" s="1"/>
  <c r="N38" i="7" s="1"/>
  <c r="K39" i="7"/>
  <c r="L39" i="7" s="1"/>
  <c r="N39" i="7" s="1"/>
  <c r="K43" i="7"/>
  <c r="L43" i="7" s="1"/>
  <c r="N43" i="7" s="1"/>
  <c r="K33" i="7"/>
  <c r="L33" i="7" s="1"/>
  <c r="N33" i="7" s="1"/>
  <c r="K29" i="7"/>
  <c r="L29" i="7" s="1"/>
  <c r="N29" i="7" s="1"/>
  <c r="K25" i="7"/>
  <c r="L25" i="7" s="1"/>
  <c r="N25" i="7" s="1"/>
  <c r="K42" i="7"/>
  <c r="L42" i="7" s="1"/>
  <c r="N42" i="7" s="1"/>
  <c r="K28" i="7"/>
  <c r="L28" i="7" s="1"/>
  <c r="N28" i="7" s="1"/>
  <c r="K24" i="7"/>
  <c r="L24" i="7" s="1"/>
  <c r="N24" i="7" s="1"/>
  <c r="K31" i="7"/>
  <c r="L31" i="7" s="1"/>
  <c r="N31" i="7" s="1"/>
  <c r="K23" i="7"/>
  <c r="L23" i="7" s="1"/>
  <c r="N23" i="7" s="1"/>
  <c r="K30" i="7"/>
  <c r="L30" i="7" s="1"/>
  <c r="N30" i="7" s="1"/>
  <c r="K32" i="7"/>
  <c r="L32" i="7" s="1"/>
  <c r="N32" i="7" s="1"/>
  <c r="K27" i="7"/>
  <c r="L27" i="7" s="1"/>
  <c r="N27" i="7" s="1"/>
  <c r="K26" i="7"/>
  <c r="L26" i="7" s="1"/>
  <c r="N26" i="7" s="1"/>
  <c r="J62" i="3"/>
  <c r="I20" i="1" s="1"/>
  <c r="E36" i="2"/>
  <c r="F36" i="2" s="1"/>
  <c r="E37" i="2"/>
  <c r="F37" i="2" s="1"/>
  <c r="L62" i="3"/>
  <c r="I26" i="1" s="1"/>
  <c r="K62" i="3"/>
  <c r="I25" i="1" s="1"/>
  <c r="C2" i="3"/>
  <c r="F39" i="2"/>
  <c r="F38" i="2"/>
  <c r="F35" i="2"/>
  <c r="N45" i="7" l="1"/>
  <c r="I23" i="1" s="1"/>
  <c r="M62" i="3"/>
  <c r="D2" i="2"/>
  <c r="F40" i="2"/>
  <c r="AX7" i="2" a="1"/>
  <c r="AX7" i="2" s="1"/>
  <c r="AY7" i="2" a="1"/>
  <c r="AY7" i="2" s="1"/>
  <c r="AZ7" i="2" a="1"/>
  <c r="AZ7" i="2" s="1"/>
  <c r="BA7" i="2" a="1"/>
  <c r="BA7" i="2" s="1"/>
  <c r="AX8" i="2" a="1"/>
  <c r="AX8" i="2" s="1"/>
  <c r="AY8" i="2" a="1"/>
  <c r="AY8" i="2" s="1"/>
  <c r="AZ8" i="2" a="1"/>
  <c r="AZ8" i="2" s="1"/>
  <c r="BA8" i="2" a="1"/>
  <c r="BA8" i="2" s="1"/>
  <c r="AX9" i="2" a="1"/>
  <c r="AX9" i="2" s="1"/>
  <c r="AY9" i="2" a="1"/>
  <c r="AY9" i="2" s="1"/>
  <c r="AZ9" i="2" a="1"/>
  <c r="AZ9" i="2" s="1"/>
  <c r="BA9" i="2" a="1"/>
  <c r="BA9" i="2" s="1"/>
  <c r="AX10" i="2" a="1"/>
  <c r="AX10" i="2" s="1"/>
  <c r="AY10" i="2" a="1"/>
  <c r="AY10" i="2" s="1"/>
  <c r="AZ10" i="2" a="1"/>
  <c r="AZ10" i="2" s="1"/>
  <c r="BA10" i="2" a="1"/>
  <c r="BA10" i="2" s="1"/>
  <c r="AX11" i="2" a="1"/>
  <c r="AX11" i="2" s="1"/>
  <c r="AY11" i="2" a="1"/>
  <c r="AY11" i="2" s="1"/>
  <c r="AZ11" i="2" a="1"/>
  <c r="AZ11" i="2" s="1"/>
  <c r="BA11" i="2" a="1"/>
  <c r="BA11" i="2" s="1"/>
  <c r="BA6" i="2" a="1"/>
  <c r="BA6" i="2" s="1"/>
  <c r="AZ6" i="2" a="1"/>
  <c r="AZ6" i="2" s="1"/>
  <c r="AY6" i="2" a="1"/>
  <c r="AY6" i="2" s="1"/>
  <c r="AX6" i="2" a="1"/>
  <c r="AX6" i="2" s="1"/>
  <c r="AW7" i="2" a="1"/>
  <c r="AW7" i="2" s="1"/>
  <c r="AW8" i="2" a="1"/>
  <c r="AW8" i="2" s="1"/>
  <c r="AW9" i="2" a="1"/>
  <c r="AW9" i="2" s="1"/>
  <c r="AW10" i="2" a="1"/>
  <c r="AW10" i="2" s="1"/>
  <c r="AW11" i="2" a="1"/>
  <c r="AW11" i="2" s="1"/>
  <c r="AW6" i="2" a="1"/>
  <c r="AW6" i="2" s="1"/>
  <c r="V7" i="2" a="1"/>
  <c r="V7" i="2" s="1"/>
  <c r="W7" i="2" a="1"/>
  <c r="W7" i="2" s="1"/>
  <c r="X7" i="2" a="1"/>
  <c r="X7" i="2" s="1"/>
  <c r="Y7" i="2" a="1"/>
  <c r="Y7" i="2" s="1"/>
  <c r="V8" i="2" a="1"/>
  <c r="V8" i="2" s="1"/>
  <c r="W8" i="2" a="1"/>
  <c r="W8" i="2" s="1"/>
  <c r="X8" i="2" a="1"/>
  <c r="X8" i="2" s="1"/>
  <c r="Y8" i="2" a="1"/>
  <c r="Y8" i="2" s="1"/>
  <c r="V9" i="2" a="1"/>
  <c r="V9" i="2" s="1"/>
  <c r="W9" i="2" a="1"/>
  <c r="W9" i="2" s="1"/>
  <c r="X9" i="2" a="1"/>
  <c r="X9" i="2" s="1"/>
  <c r="Y9" i="2" a="1"/>
  <c r="Y9" i="2" s="1"/>
  <c r="V10" i="2" a="1"/>
  <c r="V10" i="2" s="1"/>
  <c r="W10" i="2" a="1"/>
  <c r="W10" i="2" s="1"/>
  <c r="X10" i="2" a="1"/>
  <c r="X10" i="2" s="1"/>
  <c r="Y10" i="2" a="1"/>
  <c r="Y10" i="2" s="1"/>
  <c r="V11" i="2" a="1"/>
  <c r="V11" i="2" s="1"/>
  <c r="W11" i="2" a="1"/>
  <c r="W11" i="2" s="1"/>
  <c r="X11" i="2" a="1"/>
  <c r="X11" i="2" s="1"/>
  <c r="Y11" i="2" a="1"/>
  <c r="Y11" i="2" s="1"/>
  <c r="AA7" i="2" a="1"/>
  <c r="AA7" i="2" s="1"/>
  <c r="AB7" i="2" a="1"/>
  <c r="AB7" i="2" s="1"/>
  <c r="AC7" i="2" a="1"/>
  <c r="AC7" i="2" s="1"/>
  <c r="AD7" i="2" a="1"/>
  <c r="AD7" i="2" s="1"/>
  <c r="AA8" i="2" a="1"/>
  <c r="AA8" i="2" s="1"/>
  <c r="AB8" i="2" a="1"/>
  <c r="AB8" i="2" s="1"/>
  <c r="AC8" i="2" a="1"/>
  <c r="AC8" i="2" s="1"/>
  <c r="AD8" i="2" a="1"/>
  <c r="AD8" i="2" s="1"/>
  <c r="AA9" i="2" a="1"/>
  <c r="AA9" i="2" s="1"/>
  <c r="AB9" i="2" a="1"/>
  <c r="AB9" i="2" s="1"/>
  <c r="AC9" i="2" a="1"/>
  <c r="AC9" i="2" s="1"/>
  <c r="AD9" i="2" a="1"/>
  <c r="AD9" i="2" s="1"/>
  <c r="AA10" i="2" a="1"/>
  <c r="AA10" i="2" s="1"/>
  <c r="AB10" i="2" a="1"/>
  <c r="AB10" i="2" s="1"/>
  <c r="AC10" i="2" a="1"/>
  <c r="AC10" i="2" s="1"/>
  <c r="AD10" i="2" a="1"/>
  <c r="AD10" i="2" s="1"/>
  <c r="AA11" i="2" a="1"/>
  <c r="AA11" i="2" s="1"/>
  <c r="AB11" i="2" a="1"/>
  <c r="AB11" i="2" s="1"/>
  <c r="AC11" i="2" a="1"/>
  <c r="AC11" i="2" s="1"/>
  <c r="AD11" i="2" a="1"/>
  <c r="AD11" i="2" s="1"/>
  <c r="AD6" i="2" a="1"/>
  <c r="AD6" i="2" s="1"/>
  <c r="AC6" i="2" a="1"/>
  <c r="AC6" i="2" s="1"/>
  <c r="AB6" i="2" a="1"/>
  <c r="AB6" i="2" s="1"/>
  <c r="AA6" i="2" a="1"/>
  <c r="AA6" i="2" s="1"/>
  <c r="Z7" i="2" a="1"/>
  <c r="Z7" i="2" s="1"/>
  <c r="Z8" i="2" a="1"/>
  <c r="Z8" i="2" s="1"/>
  <c r="Z9" i="2" a="1"/>
  <c r="Z9" i="2" s="1"/>
  <c r="Z10" i="2" a="1"/>
  <c r="Z10" i="2" s="1"/>
  <c r="Z11" i="2" a="1"/>
  <c r="Z11" i="2" s="1"/>
  <c r="Z6" i="2" a="1"/>
  <c r="Z6" i="2" s="1"/>
  <c r="Y6" i="2" a="1"/>
  <c r="Y6" i="2" s="1"/>
  <c r="X6" i="2" a="1"/>
  <c r="X6" i="2" s="1"/>
  <c r="W6" i="2" a="1"/>
  <c r="W6" i="2" s="1"/>
  <c r="V6" i="2" a="1"/>
  <c r="V6" i="2" s="1"/>
  <c r="U8" i="2" a="1"/>
  <c r="U8" i="2" s="1"/>
  <c r="U9" i="2" a="1"/>
  <c r="U9" i="2" s="1"/>
  <c r="U10" i="2" a="1"/>
  <c r="U10" i="2" s="1"/>
  <c r="U11" i="2" a="1"/>
  <c r="U11" i="2" s="1"/>
  <c r="U6" i="2" a="1"/>
  <c r="U6" i="2" s="1"/>
  <c r="T6" i="2"/>
  <c r="T8" i="2"/>
  <c r="T9" i="2"/>
  <c r="T10" i="2"/>
  <c r="T11" i="2"/>
  <c r="R7" i="2"/>
  <c r="R9" i="2"/>
  <c r="R10" i="2"/>
  <c r="R11" i="2"/>
  <c r="R6" i="2"/>
  <c r="U27" i="2" l="1"/>
  <c r="U24" i="2"/>
  <c r="U26" i="2"/>
  <c r="U29" i="2"/>
  <c r="U25" i="2"/>
  <c r="U28" i="2"/>
  <c r="AG8" i="2"/>
  <c r="AE10" i="2"/>
  <c r="AH6" i="2"/>
  <c r="AN6" i="2"/>
  <c r="AI9" i="2"/>
  <c r="AG9" i="2"/>
  <c r="AG11" i="2"/>
  <c r="AG7" i="2"/>
  <c r="AK6" i="2"/>
  <c r="AH10" i="2"/>
  <c r="AE8" i="2"/>
  <c r="AL6" i="2"/>
  <c r="AE11" i="2"/>
  <c r="AM9" i="2"/>
  <c r="AK8" i="2"/>
  <c r="AE7" i="2"/>
  <c r="AG6" i="2"/>
  <c r="AN11" i="2"/>
  <c r="AL10" i="2"/>
  <c r="AJ9" i="2"/>
  <c r="AH8" i="2"/>
  <c r="AF7" i="2"/>
  <c r="AI11" i="2"/>
  <c r="AG10" i="2"/>
  <c r="AE9" i="2"/>
  <c r="AI7" i="2"/>
  <c r="AI6" i="2"/>
  <c r="AM6" i="2"/>
  <c r="AL11" i="2"/>
  <c r="AH11" i="2"/>
  <c r="AN10" i="2"/>
  <c r="AJ10" i="2"/>
  <c r="AF10" i="2"/>
  <c r="AL9" i="2"/>
  <c r="AH9" i="2"/>
  <c r="AN8" i="2"/>
  <c r="AJ8" i="2"/>
  <c r="AF8" i="2"/>
  <c r="AL7" i="2"/>
  <c r="AH7" i="2"/>
  <c r="AE6" i="2"/>
  <c r="AJ11" i="2"/>
  <c r="AF11" i="2"/>
  <c r="AN9" i="2"/>
  <c r="AF9" i="2"/>
  <c r="AL8" i="2"/>
  <c r="AN7" i="2"/>
  <c r="AJ7" i="2"/>
  <c r="AM11" i="2"/>
  <c r="AK10" i="2"/>
  <c r="AM7" i="2"/>
  <c r="AF6" i="2"/>
  <c r="AJ6" i="2"/>
  <c r="AK11" i="2"/>
  <c r="AM10" i="2"/>
  <c r="AI10" i="2"/>
  <c r="AK9" i="2"/>
  <c r="AM8" i="2"/>
  <c r="AI8" i="2"/>
  <c r="AK7" i="2"/>
  <c r="G30" i="2"/>
  <c r="I18" i="1" s="1"/>
  <c r="U30" i="2" l="1"/>
  <c r="J35" i="2" s="1"/>
  <c r="AO10" i="2"/>
  <c r="AQ10" i="2"/>
  <c r="AR10" i="2"/>
  <c r="AP10" i="2"/>
  <c r="AS10" i="2"/>
  <c r="AP6" i="2"/>
  <c r="AS6" i="2"/>
  <c r="AQ6" i="2"/>
  <c r="AO6" i="2"/>
  <c r="AR6" i="2"/>
  <c r="AS11" i="2"/>
  <c r="AQ11" i="2"/>
  <c r="AR11" i="2"/>
  <c r="AP11" i="2"/>
  <c r="AO11" i="2"/>
  <c r="AR9" i="2"/>
  <c r="AP9" i="2"/>
  <c r="AQ9" i="2"/>
  <c r="AO9" i="2"/>
  <c r="AS9" i="2"/>
  <c r="AO8" i="2"/>
  <c r="AR8" i="2"/>
  <c r="AS8" i="2"/>
  <c r="AQ8" i="2"/>
  <c r="AP8" i="2"/>
  <c r="AS7" i="2"/>
  <c r="AQ7" i="2"/>
  <c r="AR7" i="2"/>
  <c r="AO7" i="2"/>
  <c r="AP7" i="2"/>
  <c r="I35" i="2" l="1"/>
  <c r="AT8" i="2"/>
  <c r="AU8" i="2" s="1"/>
  <c r="AV8" i="2" s="1"/>
  <c r="AT10" i="2"/>
  <c r="AV10" i="2" s="1"/>
  <c r="AT6" i="2"/>
  <c r="AT9" i="2"/>
  <c r="AT7" i="2"/>
  <c r="AU7" i="2" s="1"/>
  <c r="AV7" i="2" s="1"/>
  <c r="AT11" i="2"/>
  <c r="BB8" i="2" l="1"/>
  <c r="N26" i="2" s="1"/>
  <c r="AU10" i="2"/>
  <c r="BB10" i="2"/>
  <c r="P28" i="2" s="1"/>
  <c r="AV11" i="2"/>
  <c r="AU11" i="2"/>
  <c r="AU9" i="2"/>
  <c r="AV9" i="2" s="1"/>
  <c r="AU6" i="2"/>
  <c r="AV6" i="2" s="1"/>
  <c r="BB6" i="2"/>
  <c r="N24" i="2" s="1"/>
  <c r="BB9" i="2"/>
  <c r="BB7" i="2"/>
  <c r="N25" i="2" s="1"/>
  <c r="BB11" i="2"/>
  <c r="P26" i="2" l="1"/>
  <c r="T26" i="2" s="1"/>
  <c r="N28" i="2"/>
  <c r="O28" i="2" s="1"/>
  <c r="Q28" i="2"/>
  <c r="T28" i="2"/>
  <c r="O26" i="2"/>
  <c r="S26" i="2"/>
  <c r="P24" i="2"/>
  <c r="P29" i="2"/>
  <c r="N29" i="2"/>
  <c r="P25" i="2"/>
  <c r="T25" i="2" s="1"/>
  <c r="S25" i="2"/>
  <c r="P27" i="2"/>
  <c r="N27" i="2"/>
  <c r="N30" i="2" s="1"/>
  <c r="I17" i="1" s="1"/>
  <c r="H30" i="2"/>
  <c r="E30" i="2"/>
  <c r="Q26" i="2" l="1"/>
  <c r="S28" i="2"/>
  <c r="Q27" i="2"/>
  <c r="T27" i="2"/>
  <c r="Q29" i="2"/>
  <c r="T29" i="2"/>
  <c r="Q24" i="2"/>
  <c r="T24" i="2"/>
  <c r="O27" i="2"/>
  <c r="S27" i="2"/>
  <c r="O29" i="2"/>
  <c r="S29" i="2"/>
  <c r="O24" i="2"/>
  <c r="S24" i="2"/>
  <c r="Q25" i="2"/>
  <c r="P30" i="2"/>
  <c r="O25" i="2"/>
  <c r="T30" i="2" l="1"/>
  <c r="Q30" i="2"/>
  <c r="I24" i="1" s="1"/>
  <c r="S30" i="2"/>
  <c r="O30" i="2"/>
  <c r="I19" i="1" l="1"/>
  <c r="I28" i="1" s="1"/>
  <c r="J37" i="2"/>
  <c r="I29" i="1"/>
  <c r="I37" i="2"/>
  <c r="J39" i="2"/>
  <c r="I39" i="2"/>
  <c r="I30" i="1" l="1"/>
  <c r="I31" i="1" s="1"/>
  <c r="I32" i="2"/>
</calcChain>
</file>

<file path=xl/sharedStrings.xml><?xml version="1.0" encoding="utf-8"?>
<sst xmlns="http://schemas.openxmlformats.org/spreadsheetml/2006/main" count="535" uniqueCount="348">
  <si>
    <t>Nursing Assistant Training and Testing Reimbursement</t>
  </si>
  <si>
    <t>Office of Rates Management</t>
  </si>
  <si>
    <t>Overnight Deliveries:  Blake West, 4450 10th Ave. SE, Lacey WA 98503</t>
  </si>
  <si>
    <t>Mailing:  PO Box 45600, Olympia WA  98504-5600</t>
  </si>
  <si>
    <t>A.  Provider Information</t>
  </si>
  <si>
    <t>1.  PROVIDER NAME</t>
  </si>
  <si>
    <t>4.  CONTACT PERSON</t>
  </si>
  <si>
    <t>Year:</t>
  </si>
  <si>
    <t>B.  Direct Care Costs</t>
  </si>
  <si>
    <t>Requested Current Costs</t>
  </si>
  <si>
    <t>Allowable Current Costs</t>
  </si>
  <si>
    <t>1.  Cost of staff conducting training</t>
  </si>
  <si>
    <t xml:space="preserve">     a.  Salaries</t>
  </si>
  <si>
    <t xml:space="preserve">     a.  Benefits</t>
  </si>
  <si>
    <t xml:space="preserve">     a.  Payroll taxes</t>
  </si>
  <si>
    <t>2.  Online Training Module Cost (must be preapproved)</t>
  </si>
  <si>
    <t>Monthly Cost by quarter or per student cost.</t>
  </si>
  <si>
    <t>C.  Operating Costs</t>
  </si>
  <si>
    <t>1.  Books, materials and supplies provided to nursing assistants for training</t>
  </si>
  <si>
    <t>2.  Fee paid to other institution for training / CPR</t>
  </si>
  <si>
    <t>3.  Fee reimbursed to employees for prior testing and training</t>
  </si>
  <si>
    <t>4.  Fee paid for testing nursing assistants</t>
  </si>
  <si>
    <t>D.  Total Costs and Reimbursement Request</t>
  </si>
  <si>
    <t>Current Costs</t>
  </si>
  <si>
    <t>Allowable Costs</t>
  </si>
  <si>
    <t>1.  Total Direct Care Costs</t>
  </si>
  <si>
    <t>2.  Total Operating Costs</t>
  </si>
  <si>
    <t>3.  Total D.1. and D.2.</t>
  </si>
  <si>
    <t>=</t>
  </si>
  <si>
    <t>(round to whole percentage)</t>
  </si>
  <si>
    <t>Pay this amount</t>
  </si>
  <si>
    <t>4.  Request for reimbursement of Medicaid share of costs:</t>
  </si>
  <si>
    <t>E.  Provider Authorization</t>
  </si>
  <si>
    <t>I certify under penalty of perjury the items and totals listed are proper charges for materials and services furnished to the nursing assistants, and I have properly accounted for the proceeds received from individuals and other facilities.  I have furnished the materials and services without discrimination on the grounds of race, creed, national origin, sex, or age.</t>
  </si>
  <si>
    <t>Shaded area for DSHS use only.</t>
  </si>
  <si>
    <t>DATE</t>
  </si>
  <si>
    <t>F.  Department of Social and Health Service (DSHS) Authorization</t>
  </si>
  <si>
    <t>DSHS AUTHORIZING SIGNATURE</t>
  </si>
  <si>
    <t>VENDOR NUMBER</t>
  </si>
  <si>
    <t>AMOUNT PAID FOR TESTING</t>
  </si>
  <si>
    <t>NURSING ASSISTANT CERTIFICATION STUDENT INFORMATION</t>
  </si>
  <si>
    <t>NURSING ASSISTANT CERTIFICATION INSTRUCTOR INFORMATION</t>
  </si>
  <si>
    <t>NURSING ASSISTANT TRAINING AND TESTING REIMBURSEMENT</t>
  </si>
  <si>
    <t>A</t>
  </si>
  <si>
    <t>B</t>
  </si>
  <si>
    <t>C</t>
  </si>
  <si>
    <t>D</t>
  </si>
  <si>
    <t>E</t>
  </si>
  <si>
    <t>F</t>
  </si>
  <si>
    <t>DC/OP</t>
  </si>
  <si>
    <t>Class ID</t>
  </si>
  <si>
    <t>Total Instructors</t>
  </si>
  <si>
    <t>wage 1</t>
  </si>
  <si>
    <t>wage 2</t>
  </si>
  <si>
    <t>wage 3</t>
  </si>
  <si>
    <t>wage 4</t>
  </si>
  <si>
    <t>wage 5</t>
  </si>
  <si>
    <t>Hours Used 1</t>
  </si>
  <si>
    <t>Hours Used 2</t>
  </si>
  <si>
    <t>Hours Used 3</t>
  </si>
  <si>
    <t>Hours Used 4</t>
  </si>
  <si>
    <t>Hours Used 5</t>
  </si>
  <si>
    <t>High Wage 1</t>
  </si>
  <si>
    <t>And it's Hours</t>
  </si>
  <si>
    <t>High Wage 2</t>
  </si>
  <si>
    <t>High Wage 3</t>
  </si>
  <si>
    <t>High Wage 4</t>
  </si>
  <si>
    <t>High Wage 5</t>
  </si>
  <si>
    <t>Total 1</t>
  </si>
  <si>
    <t>Total 2</t>
  </si>
  <si>
    <t>Total 3</t>
  </si>
  <si>
    <t>Total 4</t>
  </si>
  <si>
    <t>Total 5</t>
  </si>
  <si>
    <t>Gross Sum</t>
  </si>
  <si>
    <t>Total Tax</t>
  </si>
  <si>
    <t>Tax %</t>
  </si>
  <si>
    <t>Deduction 1</t>
  </si>
  <si>
    <t>Deduction 2</t>
  </si>
  <si>
    <t>Deduction 3</t>
  </si>
  <si>
    <t>Deduction 4</t>
  </si>
  <si>
    <t>Deduction 5</t>
  </si>
  <si>
    <t>Net w/o Taxes</t>
  </si>
  <si>
    <t>Direct Care</t>
  </si>
  <si>
    <t xml:space="preserve"> Salary</t>
  </si>
  <si>
    <t>Payroll Tax</t>
  </si>
  <si>
    <t>Class Total
Per ID</t>
  </si>
  <si>
    <t>Indirect Care</t>
  </si>
  <si>
    <t>Salary</t>
  </si>
  <si>
    <t>Max tax %:</t>
  </si>
  <si>
    <t>c</t>
  </si>
  <si>
    <t>Nursing Assistant Certification
Instructor Information</t>
  </si>
  <si>
    <t>NURSING HOME NAME:</t>
  </si>
  <si>
    <t>VENDOR NUMBER:</t>
  </si>
  <si>
    <t>Type</t>
  </si>
  <si>
    <t>Unit Price</t>
  </si>
  <si>
    <t>Qty
Allowed</t>
  </si>
  <si>
    <t>Qty
Requested</t>
  </si>
  <si>
    <t>Total
Allowed</t>
  </si>
  <si>
    <t>Students Reimbursable:</t>
  </si>
  <si>
    <t>Total:</t>
  </si>
  <si>
    <t>Nursing Assistant Certification
Student Information</t>
  </si>
  <si>
    <t>AMOUNT REIMBURSED TO STUDENT</t>
  </si>
  <si>
    <t>AMOUNT REIMBURSED TO OTHER</t>
  </si>
  <si>
    <t>Class A Count</t>
  </si>
  <si>
    <t>a</t>
  </si>
  <si>
    <t>b</t>
  </si>
  <si>
    <t>Class B Count</t>
  </si>
  <si>
    <t>Class C Count</t>
  </si>
  <si>
    <t>Class D Count</t>
  </si>
  <si>
    <t>Class E Count</t>
  </si>
  <si>
    <t>Class F Count</t>
  </si>
  <si>
    <t>Class G Count</t>
  </si>
  <si>
    <t>Class X Count</t>
  </si>
  <si>
    <t>Subtotal Tables</t>
  </si>
  <si>
    <t>Total Reimbursable Amounts</t>
  </si>
  <si>
    <t>x</t>
  </si>
  <si>
    <t>d</t>
  </si>
  <si>
    <t>e</t>
  </si>
  <si>
    <t>f</t>
  </si>
  <si>
    <t>G</t>
  </si>
  <si>
    <t>g</t>
  </si>
  <si>
    <t>X</t>
  </si>
  <si>
    <t>Students Elligible for Supply:</t>
  </si>
  <si>
    <t>(Y/N)</t>
  </si>
  <si>
    <t>Months</t>
  </si>
  <si>
    <t>Cost</t>
  </si>
  <si>
    <t>Tax</t>
  </si>
  <si>
    <t>Total Cost</t>
  </si>
  <si>
    <t>Online Reimbursement by Subscription:</t>
  </si>
  <si>
    <t>Online Class Invoice:</t>
  </si>
  <si>
    <t>One-time fee for training subscription:</t>
  </si>
  <si>
    <t>Max Per Month Fee Allowed:</t>
  </si>
  <si>
    <t>Online Training Program Information</t>
  </si>
  <si>
    <t>AMOUNT REIMBURSED ONLINE PER STUDENT</t>
  </si>
  <si>
    <t>Outside CPR &amp; First Aid</t>
  </si>
  <si>
    <t>Quantity on Invoice</t>
  </si>
  <si>
    <t>Unit Cost on Invoice</t>
  </si>
  <si>
    <t>Discount % on Invoice</t>
  </si>
  <si>
    <t>Discounted Unit Cost</t>
  </si>
  <si>
    <t>Total Unit Cost</t>
  </si>
  <si>
    <t>Quantity Allowed</t>
  </si>
  <si>
    <t>Total Allowable</t>
  </si>
  <si>
    <t>Sales Tax</t>
  </si>
  <si>
    <t>Shipping &amp; Handling</t>
  </si>
  <si>
    <t>Total Quantity on Invoice</t>
  </si>
  <si>
    <t>Sales Tax Per Unit on Invoice</t>
  </si>
  <si>
    <t>S&amp;H per Unit on Invoice</t>
  </si>
  <si>
    <t>H</t>
  </si>
  <si>
    <t>Item Name</t>
  </si>
  <si>
    <t>Requested Quantity</t>
  </si>
  <si>
    <t>Nursing Assistant Certification
Supplies Information</t>
  </si>
  <si>
    <t xml:space="preserve">Invoice </t>
  </si>
  <si>
    <t>Less Amount Charged to Others</t>
  </si>
  <si>
    <t/>
  </si>
  <si>
    <t>Invoice
(A-H)</t>
  </si>
  <si>
    <t>TOTALS</t>
  </si>
  <si>
    <t>Name of Instructor</t>
  </si>
  <si>
    <t>Employed by Facility
(Y/N)</t>
  </si>
  <si>
    <t>Number of Hours Spent in Training</t>
  </si>
  <si>
    <t>Wage per Hour</t>
  </si>
  <si>
    <t>Benefits</t>
  </si>
  <si>
    <t>Payroll Taxes</t>
  </si>
  <si>
    <t>Class Start Date</t>
  </si>
  <si>
    <t>Class End Date</t>
  </si>
  <si>
    <t>Name of Student
(Last, First)</t>
  </si>
  <si>
    <t>Program where Trained</t>
  </si>
  <si>
    <t>Online Training?
(Y/N)</t>
  </si>
  <si>
    <t>Hired?
(Y/N/O)</t>
  </si>
  <si>
    <t>Amount Reimbursed to Other</t>
  </si>
  <si>
    <t>Amount Reimbursed Online per Student</t>
  </si>
  <si>
    <t>Amount Reimbursed to Student</t>
  </si>
  <si>
    <t>Amount Paid for Testing</t>
  </si>
  <si>
    <r>
      <rPr>
        <b/>
        <sz val="11"/>
        <color theme="1"/>
        <rFont val="Times New Roman"/>
        <family val="1"/>
      </rPr>
      <t>1.</t>
    </r>
    <r>
      <rPr>
        <sz val="11"/>
        <color theme="1"/>
        <rFont val="Times New Roman"/>
        <family val="1"/>
      </rPr>
      <t xml:space="preserve"> Enter the name of the item.</t>
    </r>
  </si>
  <si>
    <r>
      <rPr>
        <b/>
        <sz val="11"/>
        <color theme="1"/>
        <rFont val="Times New Roman"/>
        <family val="1"/>
      </rPr>
      <t>2.</t>
    </r>
    <r>
      <rPr>
        <sz val="11"/>
        <color theme="1"/>
        <rFont val="Times New Roman"/>
        <family val="1"/>
      </rPr>
      <t xml:space="preserve"> Choose an invoice (A-H), fill in the invoice portion below for each invoice.</t>
    </r>
  </si>
  <si>
    <r>
      <rPr>
        <b/>
        <sz val="11"/>
        <color theme="1"/>
        <rFont val="Times New Roman"/>
        <family val="1"/>
      </rPr>
      <t>4.</t>
    </r>
    <r>
      <rPr>
        <sz val="11"/>
        <color theme="1"/>
        <rFont val="Times New Roman"/>
        <family val="1"/>
      </rPr>
      <t xml:space="preserve"> Enter the unit cost listed on the invoice.</t>
    </r>
  </si>
  <si>
    <r>
      <rPr>
        <b/>
        <sz val="11"/>
        <color theme="1"/>
        <rFont val="Times New Roman"/>
        <family val="1"/>
      </rPr>
      <t>5.</t>
    </r>
    <r>
      <rPr>
        <sz val="11"/>
        <color theme="1"/>
        <rFont val="Times New Roman"/>
        <family val="1"/>
      </rPr>
      <t xml:space="preserve"> Enter the quantity of items that you are requesting reimbursement for.</t>
    </r>
  </si>
  <si>
    <r>
      <rPr>
        <b/>
        <sz val="11"/>
        <color theme="1"/>
        <rFont val="Times New Roman"/>
        <family val="1"/>
      </rPr>
      <t>6.</t>
    </r>
    <r>
      <rPr>
        <sz val="11"/>
        <color theme="1"/>
        <rFont val="Times New Roman"/>
        <family val="1"/>
      </rPr>
      <t xml:space="preserve"> Enter the amount that was charged to another entity.</t>
    </r>
  </si>
  <si>
    <r>
      <t xml:space="preserve">Important! 
</t>
    </r>
    <r>
      <rPr>
        <b/>
        <sz val="12"/>
        <color rgb="FFFF0000"/>
        <rFont val="Times New Roman"/>
        <family val="1"/>
      </rPr>
      <t>Fill out this portion if you have online courses and you choose to use the monthly subscription.</t>
    </r>
  </si>
  <si>
    <t>NURSING HOME NAME</t>
  </si>
  <si>
    <r>
      <rPr>
        <b/>
        <sz val="12"/>
        <color theme="1"/>
        <rFont val="Times New Roman"/>
        <family val="1"/>
      </rPr>
      <t xml:space="preserve">1. </t>
    </r>
    <r>
      <rPr>
        <sz val="12"/>
        <color theme="1"/>
        <rFont val="Times New Roman"/>
        <family val="1"/>
      </rPr>
      <t xml:space="preserve"> Name of instructor.</t>
    </r>
  </si>
  <si>
    <r>
      <rPr>
        <b/>
        <sz val="10"/>
        <color theme="1"/>
        <rFont val="Arial"/>
        <family val="2"/>
      </rPr>
      <t>1.</t>
    </r>
    <r>
      <rPr>
        <sz val="10"/>
        <color theme="1"/>
        <rFont val="Arial"/>
        <family val="2"/>
      </rPr>
      <t xml:space="preserve">  Name of student. </t>
    </r>
  </si>
  <si>
    <t>3.  PROVIDER ONE NUMBER</t>
  </si>
  <si>
    <r>
      <rPr>
        <b/>
        <i/>
        <u/>
        <sz val="9"/>
        <color theme="1"/>
        <rFont val="Arial"/>
        <family val="2"/>
      </rPr>
      <t>Supporting Documentation:</t>
    </r>
    <r>
      <rPr>
        <sz val="9"/>
        <color theme="1"/>
        <rFont val="Arial"/>
        <family val="2"/>
      </rPr>
      <t xml:space="preserve">
</t>
    </r>
    <r>
      <rPr>
        <b/>
        <sz val="9"/>
        <color theme="1"/>
        <rFont val="Arial"/>
        <family val="2"/>
      </rPr>
      <t xml:space="preserve">  </t>
    </r>
    <r>
      <rPr>
        <sz val="9"/>
        <color theme="1"/>
        <rFont val="Arial"/>
        <family val="2"/>
      </rPr>
      <t xml:space="preserve"> For</t>
    </r>
    <r>
      <rPr>
        <b/>
        <sz val="9"/>
        <color theme="1"/>
        <rFont val="Arial"/>
        <family val="2"/>
      </rPr>
      <t xml:space="preserve"> Amount Reimbursed to Other </t>
    </r>
    <r>
      <rPr>
        <u/>
        <sz val="9"/>
        <color theme="1"/>
        <rFont val="Arial"/>
        <family val="2"/>
      </rPr>
      <t>and</t>
    </r>
    <r>
      <rPr>
        <sz val="9"/>
        <color theme="1"/>
        <rFont val="Arial"/>
        <family val="2"/>
      </rPr>
      <t xml:space="preserve"> </t>
    </r>
    <r>
      <rPr>
        <b/>
        <sz val="9"/>
        <color theme="1"/>
        <rFont val="Arial"/>
        <family val="2"/>
      </rPr>
      <t>Amount Paid for Testing:</t>
    </r>
    <r>
      <rPr>
        <sz val="9"/>
        <color theme="1"/>
        <rFont val="Arial"/>
        <family val="2"/>
      </rPr>
      <t xml:space="preserve">
      </t>
    </r>
    <r>
      <rPr>
        <b/>
        <sz val="9"/>
        <color theme="1"/>
        <rFont val="Arial"/>
        <family val="2"/>
      </rPr>
      <t>A-</t>
    </r>
    <r>
      <rPr>
        <sz val="9"/>
        <color theme="1"/>
        <rFont val="Arial"/>
        <family val="2"/>
      </rPr>
      <t xml:space="preserve"> Copy of invoice or statement with breakdown of class components and cost of each component. 
           (e.g., workbooks, supplies, registration fees)
     </t>
    </r>
    <r>
      <rPr>
        <b/>
        <sz val="9"/>
        <color theme="1"/>
        <rFont val="Arial"/>
        <family val="2"/>
      </rPr>
      <t xml:space="preserve"> B-</t>
    </r>
    <r>
      <rPr>
        <sz val="9"/>
        <color theme="1"/>
        <rFont val="Arial"/>
        <family val="2"/>
      </rPr>
      <t xml:space="preserve"> Copy of payment method (e.g., check copy, credit card statement, cash receipt)
</t>
    </r>
    <r>
      <rPr>
        <b/>
        <sz val="9"/>
        <color theme="1"/>
        <rFont val="Arial"/>
        <family val="2"/>
      </rPr>
      <t xml:space="preserve">   </t>
    </r>
    <r>
      <rPr>
        <sz val="9"/>
        <color theme="1"/>
        <rFont val="Arial"/>
        <family val="2"/>
      </rPr>
      <t xml:space="preserve"> For</t>
    </r>
    <r>
      <rPr>
        <b/>
        <sz val="9"/>
        <color theme="1"/>
        <rFont val="Arial"/>
        <family val="2"/>
      </rPr>
      <t xml:space="preserve"> Amount Reimbursed Online per Student:</t>
    </r>
    <r>
      <rPr>
        <sz val="9"/>
        <color theme="1"/>
        <rFont val="Arial"/>
        <family val="2"/>
      </rPr>
      <t xml:space="preserve">
     </t>
    </r>
    <r>
      <rPr>
        <b/>
        <sz val="9"/>
        <color theme="1"/>
        <rFont val="Arial"/>
        <family val="2"/>
      </rPr>
      <t xml:space="preserve"> A-</t>
    </r>
    <r>
      <rPr>
        <sz val="9"/>
        <color theme="1"/>
        <rFont val="Arial"/>
        <family val="2"/>
      </rPr>
      <t xml:space="preserve"> The nursing facility must provide proof of their approved curriculum change from the Department of Health in
           order to incorporate the online training module and receive reimbursement.
     </t>
    </r>
    <r>
      <rPr>
        <b/>
        <sz val="9"/>
        <color theme="1"/>
        <rFont val="Arial"/>
        <family val="2"/>
      </rPr>
      <t xml:space="preserve"> B-</t>
    </r>
    <r>
      <rPr>
        <sz val="9"/>
        <color theme="1"/>
        <rFont val="Arial"/>
        <family val="2"/>
      </rPr>
      <t xml:space="preserve"> The nursing facility must provide proof of purchase for the online training program; proof includes the invoice
           which notes that the student login credential or that the monthly subscription was purchased along with
           payment verification (this can be a check or the credit card statement showing the purchase was made).
      </t>
    </r>
    <r>
      <rPr>
        <b/>
        <sz val="9"/>
        <color theme="1"/>
        <rFont val="Arial"/>
        <family val="2"/>
      </rPr>
      <t>C-</t>
    </r>
    <r>
      <rPr>
        <sz val="9"/>
        <color theme="1"/>
        <rFont val="Arial"/>
        <family val="2"/>
      </rPr>
      <t xml:space="preserve"> A copy of the certification that the students receive upon program completion must be submitted with the
           quarterly reimbursement packet.
     </t>
    </r>
    <r>
      <rPr>
        <b/>
        <sz val="9"/>
        <color theme="1"/>
        <rFont val="Arial"/>
        <family val="2"/>
      </rPr>
      <t xml:space="preserve"> D-</t>
    </r>
    <r>
      <rPr>
        <sz val="9"/>
        <color theme="1"/>
        <rFont val="Arial"/>
        <family val="2"/>
      </rPr>
      <t xml:space="preserve"> The facility requesting reimbursement must verify that the student has not completed the program at
           another facility as the first facility receives the reimbursement.
    For </t>
    </r>
    <r>
      <rPr>
        <b/>
        <sz val="9"/>
        <color theme="1"/>
        <rFont val="Arial"/>
        <family val="2"/>
      </rPr>
      <t>Amount Reimbursed to Student:</t>
    </r>
    <r>
      <rPr>
        <sz val="9"/>
        <color theme="1"/>
        <rFont val="Arial"/>
        <family val="2"/>
      </rPr>
      <t xml:space="preserve">
      </t>
    </r>
    <r>
      <rPr>
        <b/>
        <sz val="9"/>
        <color theme="1"/>
        <rFont val="Arial"/>
        <family val="2"/>
      </rPr>
      <t>A-</t>
    </r>
    <r>
      <rPr>
        <sz val="9"/>
        <color theme="1"/>
        <rFont val="Arial"/>
        <family val="2"/>
      </rPr>
      <t xml:space="preserve"> Copy of invoice or statement for class.
      </t>
    </r>
    <r>
      <rPr>
        <b/>
        <sz val="9"/>
        <color theme="1"/>
        <rFont val="Arial"/>
        <family val="2"/>
      </rPr>
      <t>B-</t>
    </r>
    <r>
      <rPr>
        <sz val="9"/>
        <color theme="1"/>
        <rFont val="Arial"/>
        <family val="2"/>
      </rPr>
      <t xml:space="preserve"> Copy of payment method (e.g., check copy, credit card statement, student pay stub)
      </t>
    </r>
    <r>
      <rPr>
        <b/>
        <sz val="9"/>
        <color theme="1"/>
        <rFont val="Arial"/>
        <family val="2"/>
      </rPr>
      <t>C-</t>
    </r>
    <r>
      <rPr>
        <sz val="9"/>
        <color theme="1"/>
        <rFont val="Arial"/>
        <family val="2"/>
      </rPr>
      <t xml:space="preserve"> If reimbursement is part of a reimbursement repayment plan, the facility must provide a copy of the repayment
          plan contract provided to the student and specify which payment this reimbursement is covering.
</t>
    </r>
  </si>
  <si>
    <r>
      <rPr>
        <b/>
        <i/>
        <sz val="14"/>
        <color theme="1"/>
        <rFont val="Times New Roman"/>
        <family val="1"/>
      </rPr>
      <t xml:space="preserve">Supporting Documentation:
</t>
    </r>
    <r>
      <rPr>
        <b/>
        <sz val="14"/>
        <color theme="1"/>
        <rFont val="Times New Roman"/>
        <family val="1"/>
      </rPr>
      <t xml:space="preserve">
</t>
    </r>
    <r>
      <rPr>
        <sz val="14"/>
        <color theme="1"/>
        <rFont val="Times New Roman"/>
        <family val="1"/>
      </rPr>
      <t xml:space="preserve">  For</t>
    </r>
    <r>
      <rPr>
        <b/>
        <sz val="14"/>
        <color theme="1"/>
        <rFont val="Times New Roman"/>
        <family val="1"/>
      </rPr>
      <t xml:space="preserve"> All Instructors:</t>
    </r>
    <r>
      <rPr>
        <sz val="14"/>
        <color theme="1"/>
        <rFont val="Times New Roman"/>
        <family val="1"/>
      </rPr>
      <t xml:space="preserve">
     </t>
    </r>
    <r>
      <rPr>
        <sz val="14"/>
        <color rgb="FFFF0000"/>
        <rFont val="Times New Roman"/>
        <family val="1"/>
      </rPr>
      <t>Payroll report</t>
    </r>
    <r>
      <rPr>
        <sz val="14"/>
        <color theme="1"/>
        <rFont val="Times New Roman"/>
        <family val="1"/>
      </rPr>
      <t xml:space="preserve"> or </t>
    </r>
    <r>
      <rPr>
        <sz val="14"/>
        <color rgb="FFFF0000"/>
        <rFont val="Times New Roman"/>
        <family val="1"/>
      </rPr>
      <t>paystub</t>
    </r>
    <r>
      <rPr>
        <sz val="14"/>
        <color theme="1"/>
        <rFont val="Times New Roman"/>
        <family val="1"/>
      </rPr>
      <t xml:space="preserve"> identifying instructor,
     clearly showing</t>
    </r>
    <r>
      <rPr>
        <sz val="14"/>
        <color rgb="FFFF0000"/>
        <rFont val="Times New Roman"/>
        <family val="1"/>
      </rPr>
      <t xml:space="preserve"> name</t>
    </r>
    <r>
      <rPr>
        <sz val="14"/>
        <color theme="1"/>
        <rFont val="Times New Roman"/>
        <family val="1"/>
      </rPr>
      <t xml:space="preserve">, </t>
    </r>
    <r>
      <rPr>
        <sz val="14"/>
        <color rgb="FFFF0000"/>
        <rFont val="Times New Roman"/>
        <family val="1"/>
      </rPr>
      <t>SSN</t>
    </r>
    <r>
      <rPr>
        <sz val="14"/>
        <color theme="1"/>
        <rFont val="Times New Roman"/>
        <family val="1"/>
      </rPr>
      <t xml:space="preserve">, </t>
    </r>
    <r>
      <rPr>
        <u/>
        <sz val="14"/>
        <color theme="1"/>
        <rFont val="Times New Roman"/>
        <family val="1"/>
      </rPr>
      <t>and</t>
    </r>
    <r>
      <rPr>
        <sz val="14"/>
        <color rgb="FFFF0000"/>
        <rFont val="Times New Roman"/>
        <family val="1"/>
      </rPr>
      <t xml:space="preserve"> hourly wage</t>
    </r>
    <r>
      <rPr>
        <sz val="14"/>
        <color theme="1"/>
        <rFont val="Times New Roman"/>
        <family val="1"/>
      </rPr>
      <t xml:space="preserve">.
 For </t>
    </r>
    <r>
      <rPr>
        <b/>
        <sz val="14"/>
        <color theme="1"/>
        <rFont val="Times New Roman"/>
        <family val="1"/>
      </rPr>
      <t>Outside CPR &amp; First Aid:</t>
    </r>
    <r>
      <rPr>
        <sz val="14"/>
        <color theme="1"/>
        <rFont val="Times New Roman"/>
        <family val="1"/>
      </rPr>
      <t xml:space="preserve">
     Proof of payment, (e.g., </t>
    </r>
    <r>
      <rPr>
        <sz val="14"/>
        <color rgb="FFFF0000"/>
        <rFont val="Times New Roman"/>
        <family val="1"/>
      </rPr>
      <t>copy of check, cash</t>
    </r>
    <r>
      <rPr>
        <sz val="14"/>
        <color theme="1"/>
        <rFont val="Times New Roman"/>
        <family val="1"/>
      </rPr>
      <t xml:space="preserve"> </t>
    </r>
    <r>
      <rPr>
        <sz val="14"/>
        <color rgb="FFFF0000"/>
        <rFont val="Times New Roman"/>
        <family val="1"/>
      </rPr>
      <t>receipt</t>
    </r>
    <r>
      <rPr>
        <sz val="14"/>
        <color theme="1"/>
        <rFont val="Times New Roman"/>
        <family val="1"/>
      </rPr>
      <t>).
     Copy of</t>
    </r>
    <r>
      <rPr>
        <sz val="14"/>
        <color rgb="FFFF0000"/>
        <rFont val="Times New Roman"/>
        <family val="1"/>
      </rPr>
      <t xml:space="preserve"> invoice</t>
    </r>
    <r>
      <rPr>
        <sz val="14"/>
        <color theme="1"/>
        <rFont val="Times New Roman"/>
        <family val="1"/>
      </rPr>
      <t xml:space="preserve"> or </t>
    </r>
    <r>
      <rPr>
        <sz val="14"/>
        <color rgb="FFFF0000"/>
        <rFont val="Times New Roman"/>
        <family val="1"/>
      </rPr>
      <t>statement</t>
    </r>
    <r>
      <rPr>
        <sz val="14"/>
        <color theme="1"/>
        <rFont val="Times New Roman"/>
        <family val="1"/>
      </rPr>
      <t>.</t>
    </r>
  </si>
  <si>
    <r>
      <rPr>
        <b/>
        <sz val="13"/>
        <color rgb="FFFF0000"/>
        <rFont val="Times New Roman"/>
        <family val="1"/>
      </rPr>
      <t xml:space="preserve">Important! </t>
    </r>
    <r>
      <rPr>
        <b/>
        <sz val="14"/>
        <color rgb="FFFF0000"/>
        <rFont val="Times New Roman"/>
        <family val="1"/>
      </rPr>
      <t xml:space="preserve">
</t>
    </r>
    <r>
      <rPr>
        <b/>
        <sz val="11"/>
        <color rgb="FFFF0000"/>
        <rFont val="Times New Roman"/>
        <family val="1"/>
      </rPr>
      <t>Fill out Invoice portion for each Invoice.</t>
    </r>
  </si>
  <si>
    <r>
      <rPr>
        <b/>
        <i/>
        <sz val="12"/>
        <color theme="1"/>
        <rFont val="Times New Roman"/>
        <family val="1"/>
      </rPr>
      <t>Supporting Documentation:</t>
    </r>
    <r>
      <rPr>
        <sz val="12"/>
        <color theme="1"/>
        <rFont val="Times New Roman"/>
        <family val="1"/>
      </rPr>
      <t xml:space="preserve">
   </t>
    </r>
    <r>
      <rPr>
        <b/>
        <sz val="12"/>
        <color theme="1"/>
        <rFont val="Times New Roman"/>
        <family val="1"/>
      </rPr>
      <t xml:space="preserve"> A-</t>
    </r>
    <r>
      <rPr>
        <sz val="12"/>
        <color theme="1"/>
        <rFont val="Times New Roman"/>
        <family val="1"/>
      </rPr>
      <t xml:space="preserve"> Copy of invoice or statement
</t>
    </r>
    <r>
      <rPr>
        <b/>
        <sz val="12"/>
        <color theme="1"/>
        <rFont val="Times New Roman"/>
        <family val="1"/>
      </rPr>
      <t xml:space="preserve">    B-</t>
    </r>
    <r>
      <rPr>
        <sz val="12"/>
        <color theme="1"/>
        <rFont val="Times New Roman"/>
        <family val="1"/>
      </rPr>
      <t xml:space="preserve"> Copy of payment method (e.g., check copy, credit card statement,
         cash receipt)</t>
    </r>
  </si>
  <si>
    <r>
      <rPr>
        <b/>
        <sz val="11"/>
        <color theme="1"/>
        <rFont val="Times New Roman"/>
        <family val="1"/>
      </rPr>
      <t>3.</t>
    </r>
    <r>
      <rPr>
        <sz val="11"/>
        <color theme="1"/>
        <rFont val="Times New Roman"/>
        <family val="1"/>
      </rPr>
      <t xml:space="preserve"> Enter the quantity of the item on the invoice.  N</t>
    </r>
    <r>
      <rPr>
        <b/>
        <sz val="11"/>
        <color theme="1"/>
        <rFont val="Times New Roman"/>
        <family val="1"/>
      </rPr>
      <t>ote:</t>
    </r>
    <r>
      <rPr>
        <sz val="11"/>
        <color theme="1"/>
        <rFont val="Times New Roman"/>
        <family val="1"/>
      </rPr>
      <t xml:space="preserve"> this is not necessarily
    the amount that you are requesting reimbursement for.</t>
    </r>
  </si>
  <si>
    <t>PROVIDER ONE NUMBER</t>
  </si>
  <si>
    <t>PROVIDER ONE NUMBER:</t>
  </si>
  <si>
    <t>NAC forms will not be accepted if:</t>
  </si>
  <si>
    <t xml:space="preserve">You do not have a contact person listed with current phone, fax, and email information.  </t>
  </si>
  <si>
    <t>Due dates are as follows:</t>
  </si>
  <si>
    <t>General information</t>
  </si>
  <si>
    <t xml:space="preserve">Please submit one request packet per quarter with all costs pertaining to that quarter. </t>
  </si>
  <si>
    <t>If a class went over into the next quarter by a week or two, you must include it in the quarter in which it ended.</t>
  </si>
  <si>
    <t>Listing the facility’s full-time instructors as Outside CPR &amp; First Aid expenses is incorrect; this should be listed under Direct Care Costs in the instructor section.</t>
  </si>
  <si>
    <t>All students listed must have a social security number.</t>
  </si>
  <si>
    <t>If listing “Other” as a reason for not completing the class, you must explain the reason.</t>
  </si>
  <si>
    <t>Use the DSHS NAC Supplies Form. Please itemize all expenses and fill out the invoice section of the form for each invoice.</t>
  </si>
  <si>
    <t>If the forms are incomplete, an email will be sent to the facility requesting documents etc.  If no response is received from the facility within a week, the request will not be processed for reimbursement.  Please make sure your contact information is updated and correct; especially your email address, as this is our main form of contact for questions.</t>
  </si>
  <si>
    <t>You must write the name of the student(s) on the copy of the check submitted for proof of payment.</t>
  </si>
  <si>
    <t>When a student is trained at an outside facility, proof of payment for student testing and a detailed invoice, including cost breakdown, is required.</t>
  </si>
  <si>
    <t xml:space="preserve">Proof of payment and proof of purchase required for reimbursement. </t>
  </si>
  <si>
    <t>Proof of employment required for facility employed training instructors.</t>
  </si>
  <si>
    <t>Common unallowable/restricted expenses</t>
  </si>
  <si>
    <r>
      <t xml:space="preserve">For instructors, only 150 hours TOTAL for all teachers and helpers are allowed </t>
    </r>
    <r>
      <rPr>
        <b/>
        <sz val="12"/>
        <color theme="1"/>
        <rFont val="Times New Roman"/>
        <family val="1"/>
      </rPr>
      <t>per</t>
    </r>
    <r>
      <rPr>
        <sz val="12"/>
        <color theme="1"/>
        <rFont val="Times New Roman"/>
        <family val="1"/>
      </rPr>
      <t xml:space="preserve"> class.</t>
    </r>
  </si>
  <si>
    <t>For instructors, payroll taxes are limited to 7.85% of each person’s total hourly pay for the class (.0785 if multiplying times pay).  We will disallow any amount claimed over 7.85%</t>
  </si>
  <si>
    <r>
      <t xml:space="preserve">Department of Health expenses (including </t>
    </r>
    <r>
      <rPr>
        <b/>
        <sz val="12"/>
        <color theme="1"/>
        <rFont val="Times New Roman"/>
        <family val="1"/>
      </rPr>
      <t>nursing license application fees</t>
    </r>
    <r>
      <rPr>
        <sz val="12"/>
        <color theme="1"/>
        <rFont val="Times New Roman"/>
        <family val="1"/>
      </rPr>
      <t>) are non-allowable expenses.</t>
    </r>
  </si>
  <si>
    <t>Utility bills are non-allowable expenses.</t>
  </si>
  <si>
    <t>Graduation gifts, awards, and celebrations are non-allowable expenses.</t>
  </si>
  <si>
    <t>Supply expenses from your facility’s stock supplies are non-allowable expenses.</t>
  </si>
  <si>
    <t>Train the trainer is a non-allowable expense through this program.</t>
  </si>
  <si>
    <t>Holiday and Overtime pay are non-allowable expenses through this program.</t>
  </si>
  <si>
    <t>Supplies are only allowable for the number of students taught that quarter. For example, if you buy 10 books but only had 6 students, you can only claim 6 books for that quarter. You may mark on the receipt/bill that you used 6 for that quarter and then use the same receipt/bill for a subsequent quarter to claim the remaining 4 books (as long as you had 4 or more students that subsequent quarter). You may do this until all items have been claimed.</t>
  </si>
  <si>
    <t>Proof of Payment</t>
  </si>
  <si>
    <t>Acceptable documents or data for proof of payment are:</t>
  </si>
  <si>
    <t>Copy of a check</t>
  </si>
  <si>
    <t>Credit card statements</t>
  </si>
  <si>
    <t>Cash receipts</t>
  </si>
  <si>
    <t>Proof of Purchase</t>
  </si>
  <si>
    <t>Acceptable documents as proof of purchase are:</t>
  </si>
  <si>
    <t xml:space="preserve">Billing invoices </t>
  </si>
  <si>
    <t>Packing slips</t>
  </si>
  <si>
    <t xml:space="preserve">Purchase orders </t>
  </si>
  <si>
    <t>Receipts</t>
  </si>
  <si>
    <t>Proof of Employment for Instructors</t>
  </si>
  <si>
    <t>The facility’s time sheet with the instructor’s and facility’s name on it showing both hours and wage rate.</t>
  </si>
  <si>
    <t>Copy of the instructor’s pay stub(s)</t>
  </si>
  <si>
    <t xml:space="preserve">Documentation you do not need to submit </t>
  </si>
  <si>
    <t>Copies of NAC, DOH applications (NNAAP Examination)</t>
  </si>
  <si>
    <t>Certificates of class completion</t>
  </si>
  <si>
    <t>Class rosters</t>
  </si>
  <si>
    <t>Class schedules, synopsis, or itineraries</t>
  </si>
  <si>
    <t>Affidavits of employment</t>
  </si>
  <si>
    <t>You are not using up-to-date NAC forms. The current forms are available at the Rates Management website:</t>
  </si>
  <si>
    <t>l</t>
  </si>
  <si>
    <t>Due by July 31st</t>
  </si>
  <si>
    <t>Due by October 31st</t>
  </si>
  <si>
    <r>
      <t xml:space="preserve">Quarter 1  </t>
    </r>
    <r>
      <rPr>
        <sz val="10"/>
        <color rgb="FF000000"/>
        <rFont val="Calibri"/>
        <family val="2"/>
        <scheme val="minor"/>
      </rPr>
      <t>(January 1</t>
    </r>
    <r>
      <rPr>
        <vertAlign val="superscript"/>
        <sz val="10"/>
        <color rgb="FF000000"/>
        <rFont val="Calibri"/>
        <family val="2"/>
        <scheme val="minor"/>
      </rPr>
      <t>st</t>
    </r>
    <r>
      <rPr>
        <sz val="10"/>
        <color rgb="FF000000"/>
        <rFont val="Calibri"/>
        <family val="2"/>
        <scheme val="minor"/>
      </rPr>
      <t xml:space="preserve"> – March 31</t>
    </r>
    <r>
      <rPr>
        <vertAlign val="superscript"/>
        <sz val="10"/>
        <color rgb="FF000000"/>
        <rFont val="Calibri"/>
        <family val="2"/>
        <scheme val="minor"/>
      </rPr>
      <t>st</t>
    </r>
    <r>
      <rPr>
        <sz val="10"/>
        <color rgb="FF000000"/>
        <rFont val="Calibri"/>
        <family val="2"/>
        <scheme val="minor"/>
      </rPr>
      <t>)</t>
    </r>
    <r>
      <rPr>
        <b/>
        <sz val="10"/>
        <color rgb="FF000000"/>
        <rFont val="Calibri"/>
        <family val="2"/>
        <scheme val="minor"/>
      </rPr>
      <t xml:space="preserve">:  </t>
    </r>
  </si>
  <si>
    <r>
      <t xml:space="preserve">Quarter 2  </t>
    </r>
    <r>
      <rPr>
        <sz val="10"/>
        <color rgb="FF000000"/>
        <rFont val="Calibri"/>
        <family val="2"/>
        <scheme val="minor"/>
      </rPr>
      <t>(April 1</t>
    </r>
    <r>
      <rPr>
        <vertAlign val="superscript"/>
        <sz val="10"/>
        <color rgb="FF000000"/>
        <rFont val="Calibri"/>
        <family val="2"/>
        <scheme val="minor"/>
      </rPr>
      <t>st</t>
    </r>
    <r>
      <rPr>
        <sz val="10"/>
        <color rgb="FF000000"/>
        <rFont val="Calibri"/>
        <family val="2"/>
        <scheme val="minor"/>
      </rPr>
      <t xml:space="preserve"> – June 30</t>
    </r>
    <r>
      <rPr>
        <vertAlign val="superscript"/>
        <sz val="10"/>
        <color rgb="FF000000"/>
        <rFont val="Calibri"/>
        <family val="2"/>
        <scheme val="minor"/>
      </rPr>
      <t>th</t>
    </r>
    <r>
      <rPr>
        <sz val="10"/>
        <color rgb="FF000000"/>
        <rFont val="Calibri"/>
        <family val="2"/>
        <scheme val="minor"/>
      </rPr>
      <t>)</t>
    </r>
    <r>
      <rPr>
        <b/>
        <sz val="10"/>
        <color rgb="FF000000"/>
        <rFont val="Calibri"/>
        <family val="2"/>
        <scheme val="minor"/>
      </rPr>
      <t xml:space="preserve">:  </t>
    </r>
  </si>
  <si>
    <r>
      <t xml:space="preserve">Quarter 3  </t>
    </r>
    <r>
      <rPr>
        <sz val="10"/>
        <color rgb="FF000000"/>
        <rFont val="Calibri"/>
        <family val="2"/>
        <scheme val="minor"/>
      </rPr>
      <t>(July 1</t>
    </r>
    <r>
      <rPr>
        <vertAlign val="superscript"/>
        <sz val="10"/>
        <color rgb="FF000000"/>
        <rFont val="Calibri"/>
        <family val="2"/>
        <scheme val="minor"/>
      </rPr>
      <t>st</t>
    </r>
    <r>
      <rPr>
        <sz val="10"/>
        <color rgb="FF000000"/>
        <rFont val="Calibri"/>
        <family val="2"/>
        <scheme val="minor"/>
      </rPr>
      <t xml:space="preserve"> – September 30</t>
    </r>
    <r>
      <rPr>
        <vertAlign val="superscript"/>
        <sz val="10"/>
        <color rgb="FF000000"/>
        <rFont val="Calibri"/>
        <family val="2"/>
        <scheme val="minor"/>
      </rPr>
      <t>th</t>
    </r>
    <r>
      <rPr>
        <sz val="10"/>
        <color rgb="FF000000"/>
        <rFont val="Calibri"/>
        <family val="2"/>
        <scheme val="minor"/>
      </rPr>
      <t>)</t>
    </r>
    <r>
      <rPr>
        <b/>
        <sz val="10"/>
        <color rgb="FF000000"/>
        <rFont val="Calibri"/>
        <family val="2"/>
        <scheme val="minor"/>
      </rPr>
      <t xml:space="preserve">: </t>
    </r>
  </si>
  <si>
    <r>
      <t xml:space="preserve">Quarter 4  </t>
    </r>
    <r>
      <rPr>
        <sz val="10"/>
        <color rgb="FF000000"/>
        <rFont val="Calibri"/>
        <family val="2"/>
        <scheme val="minor"/>
      </rPr>
      <t>(October 1</t>
    </r>
    <r>
      <rPr>
        <vertAlign val="superscript"/>
        <sz val="10"/>
        <color rgb="FF000000"/>
        <rFont val="Calibri"/>
        <family val="2"/>
        <scheme val="minor"/>
      </rPr>
      <t>st</t>
    </r>
    <r>
      <rPr>
        <sz val="10"/>
        <color rgb="FF000000"/>
        <rFont val="Calibri"/>
        <family val="2"/>
        <scheme val="minor"/>
      </rPr>
      <t xml:space="preserve"> – December 31</t>
    </r>
    <r>
      <rPr>
        <vertAlign val="superscript"/>
        <sz val="10"/>
        <color rgb="FF000000"/>
        <rFont val="Calibri"/>
        <family val="2"/>
        <scheme val="minor"/>
      </rPr>
      <t>st</t>
    </r>
    <r>
      <rPr>
        <sz val="10"/>
        <color rgb="FF000000"/>
        <rFont val="Calibri"/>
        <family val="2"/>
        <scheme val="minor"/>
      </rPr>
      <t>)</t>
    </r>
    <r>
      <rPr>
        <b/>
        <sz val="10"/>
        <color rgb="FF000000"/>
        <rFont val="Calibri"/>
        <family val="2"/>
        <scheme val="minor"/>
      </rPr>
      <t xml:space="preserve">:  </t>
    </r>
  </si>
  <si>
    <r>
      <t xml:space="preserve">NAC forms are not submitted by the due date for the quarter.  Forms must be postmarked by the due date, which is always the last day of the month following the end of the quarter.  </t>
    </r>
    <r>
      <rPr>
        <b/>
        <i/>
        <sz val="10"/>
        <color theme="1"/>
        <rFont val="Calibri"/>
        <family val="2"/>
        <scheme val="minor"/>
      </rPr>
      <t>No late packets will be accepted.</t>
    </r>
    <r>
      <rPr>
        <b/>
        <sz val="10"/>
        <color theme="1"/>
        <rFont val="Calibri"/>
        <family val="2"/>
        <scheme val="minor"/>
      </rPr>
      <t xml:space="preserve">  </t>
    </r>
    <r>
      <rPr>
        <sz val="10"/>
        <color theme="1"/>
        <rFont val="Calibri"/>
        <family val="2"/>
        <scheme val="minor"/>
      </rPr>
      <t>You may turn in your packet early, however all packets are reviewed and processed for payment together after each due date.</t>
    </r>
  </si>
  <si>
    <t>NURSING ASSISTANT CERTIFICATION (NAC)
TRAINING AND TESTING HELP SHEET</t>
  </si>
  <si>
    <r>
      <t>The deadline for requesting NAC reimbursement is 30 days after the last date of the quarter. Forms must be postmarked and in the mail by the last day of the month following the end of the quarter. We will not accept or process packets postmarked after the due date for the expenses claimed.</t>
    </r>
    <r>
      <rPr>
        <b/>
        <sz val="10"/>
        <color theme="1"/>
        <rFont val="Calibri"/>
        <family val="2"/>
        <scheme val="minor"/>
      </rPr>
      <t xml:space="preserve"> </t>
    </r>
    <r>
      <rPr>
        <sz val="10"/>
        <color theme="1"/>
        <rFont val="Calibri"/>
        <family val="2"/>
        <scheme val="minor"/>
      </rPr>
      <t>If expenses for a previous quarter are found in a current quarter’s packet, they will be disallowed.</t>
    </r>
    <r>
      <rPr>
        <b/>
        <sz val="10"/>
        <color theme="1"/>
        <rFont val="Calibri"/>
        <family val="2"/>
        <scheme val="minor"/>
      </rPr>
      <t xml:space="preserve">  </t>
    </r>
  </si>
  <si>
    <t>https://www.dshs.wa.gov/altsa/management-services-division/nursing-assistant-certified-reimbursement</t>
  </si>
  <si>
    <t>NAC FAQ’S</t>
  </si>
  <si>
    <t>(Nursing Assistant Training Program Frequently Asked Questions)</t>
  </si>
  <si>
    <t>Summary</t>
  </si>
  <si>
    <t>Here are the questions answered in this document:</t>
  </si>
  <si>
    <t>How can NAC students get reimbursed for their training and testing costs?</t>
  </si>
  <si>
    <t>Are nursing facilities required by law to reimburse their employees for NAC training and testing costs?</t>
  </si>
  <si>
    <t>How should a nursing facility go about obtaining reimbursement for student testing?</t>
  </si>
  <si>
    <t>Do nursing facilities have to pay employees in a lump sum all at once?</t>
  </si>
  <si>
    <t>If paying employees quarterly, what do nursing facilities need to submit to the State for reimbursement?</t>
  </si>
  <si>
    <t>Questions and Answers</t>
  </si>
  <si>
    <t>Q:</t>
  </si>
  <si>
    <t>A:</t>
  </si>
  <si>
    <t>There are two ways nursing facilities can obtain reimbursement for student for testing:</t>
  </si>
  <si>
    <t>What supporting documentation is required to receive reimbursement?</t>
  </si>
  <si>
    <t>For Outside CPR &amp; First Aid:</t>
  </si>
  <si>
    <t>For Amount Reimbursed to Other and Amount Paid for Testing:</t>
  </si>
  <si>
    <t>For Amount Reimbursed Online per Student:</t>
  </si>
  <si>
    <t>For Amount Reimbursed to Student:</t>
  </si>
  <si>
    <t>https://www.dshs.wa.gov/altsa/management-services-division/nursing-assistant-certified-reimbursement-forms</t>
  </si>
  <si>
    <r>
      <t>Nursing facilities are</t>
    </r>
    <r>
      <rPr>
        <b/>
        <sz val="10"/>
        <color theme="1"/>
        <rFont val="Calibri"/>
        <family val="2"/>
        <scheme val="minor"/>
      </rPr>
      <t xml:space="preserve"> </t>
    </r>
    <r>
      <rPr>
        <b/>
        <u/>
        <sz val="10"/>
        <color theme="1"/>
        <rFont val="Calibri"/>
        <family val="2"/>
        <scheme val="minor"/>
      </rPr>
      <t>not</t>
    </r>
    <r>
      <rPr>
        <sz val="10"/>
        <color theme="1"/>
        <rFont val="Calibri"/>
        <family val="2"/>
        <scheme val="minor"/>
      </rPr>
      <t xml:space="preserve"> allowed to enter into a contract with the student to continue employment with the facility providing the training.</t>
    </r>
  </si>
  <si>
    <t>Payroll report or paystub identifying instructor, clearly showing name, SSN, and hourly wage.</t>
  </si>
  <si>
    <t>Proof of payment, (e.g., copy of check, cash receipt).</t>
  </si>
  <si>
    <t>Copy of invoice or statement.</t>
  </si>
  <si>
    <t>Copy of invoice or statement with breakdown of class components and cost of each component. (e.g., workbooks, supplies, registration fees).</t>
  </si>
  <si>
    <t>Copy of payment method (e.g., check copy, credit card statement, cash receipt).</t>
  </si>
  <si>
    <t>The nursing facility must provide proof of their approved curriculum change from the Department of Health in order to incorporate the online training module and receive reimbursement.</t>
  </si>
  <si>
    <t>The nursing facility must provide proof of purchase for the online training program; proof includes the invoice which notes that the student login credential or that the monthly subscription was purchased along with payment verification (this can be a check or the credit card statement showing the purchase was made).</t>
  </si>
  <si>
    <t>A copy of the certification that the students receive upon program completion must be submitted with the quarterly reimbursement packet.</t>
  </si>
  <si>
    <t>The facility requesting reimbursement must verify that the student has not completed the program at another facility as the first facility receives the reimbursement.</t>
  </si>
  <si>
    <t>Copy of invoice or statement for class.</t>
  </si>
  <si>
    <t>Copy of payment method (e.g., check copy, credit card statement, student pay stub).</t>
  </si>
  <si>
    <t>If reimbursement is part of a reimbursement repayment plan, the facility must provide a copy of the repayment plan contract provided to the student and specify which payment this reimbursement is covering.</t>
  </si>
  <si>
    <t>1.</t>
  </si>
  <si>
    <t>2.</t>
  </si>
  <si>
    <t>Student Information</t>
  </si>
  <si>
    <t>Page 2 of 2</t>
  </si>
  <si>
    <t>Acceptable documents as proof of employment for instructors are:</t>
  </si>
  <si>
    <t>NURSING ASSISTANT CERTIFICATION SUPPLIES INFORMATION</t>
  </si>
  <si>
    <r>
      <t xml:space="preserve">Class ID
(A-F)
</t>
    </r>
    <r>
      <rPr>
        <b/>
        <sz val="12"/>
        <color rgb="FFFF0000"/>
        <rFont val="Times New Roman"/>
        <family val="1"/>
      </rPr>
      <t>(Required)</t>
    </r>
  </si>
  <si>
    <r>
      <rPr>
        <b/>
        <sz val="12"/>
        <color theme="1"/>
        <rFont val="Times New Roman"/>
        <family val="1"/>
      </rPr>
      <t xml:space="preserve">2. </t>
    </r>
    <r>
      <rPr>
        <sz val="12"/>
        <color theme="1"/>
        <rFont val="Times New Roman"/>
        <family val="1"/>
      </rPr>
      <t xml:space="preserve"> Is instructor employed by facility?</t>
    </r>
  </si>
  <si>
    <r>
      <rPr>
        <b/>
        <sz val="12"/>
        <color theme="1"/>
        <rFont val="Times New Roman"/>
        <family val="1"/>
      </rPr>
      <t xml:space="preserve">3. </t>
    </r>
    <r>
      <rPr>
        <sz val="12"/>
        <color theme="1"/>
        <rFont val="Times New Roman"/>
        <family val="1"/>
      </rPr>
      <t xml:space="preserve"> Number of hours spent in training (150 hours is the maximum hours reimbursed per class, per quarter.  No matter how many instructors.)</t>
    </r>
  </si>
  <si>
    <r>
      <rPr>
        <b/>
        <sz val="12"/>
        <color theme="1"/>
        <rFont val="Times New Roman"/>
        <family val="1"/>
      </rPr>
      <t>4.</t>
    </r>
    <r>
      <rPr>
        <sz val="12"/>
        <color theme="1"/>
        <rFont val="Times New Roman"/>
        <family val="1"/>
      </rPr>
      <t xml:space="preserve">  Hourly wage</t>
    </r>
  </si>
  <si>
    <r>
      <rPr>
        <b/>
        <sz val="12"/>
        <color theme="1"/>
        <rFont val="Times New Roman"/>
        <family val="1"/>
      </rPr>
      <t>5.</t>
    </r>
    <r>
      <rPr>
        <sz val="12"/>
        <color theme="1"/>
        <rFont val="Times New Roman"/>
        <family val="1"/>
      </rPr>
      <t xml:space="preserve">  Benefits:  Anything that is compensation for work done (i.e., insurance, vacation, etc.)</t>
    </r>
  </si>
  <si>
    <r>
      <rPr>
        <b/>
        <sz val="12"/>
        <color theme="1"/>
        <rFont val="Times New Roman"/>
        <family val="1"/>
      </rPr>
      <t xml:space="preserve">6.  </t>
    </r>
    <r>
      <rPr>
        <sz val="12"/>
        <color theme="1"/>
        <rFont val="Times New Roman"/>
        <family val="1"/>
      </rPr>
      <t>Payroll taxes. (Maximum allowed is 7.85%)</t>
    </r>
  </si>
  <si>
    <r>
      <rPr>
        <b/>
        <sz val="12"/>
        <color theme="1"/>
        <rFont val="Times New Roman"/>
        <family val="1"/>
      </rPr>
      <t>7.</t>
    </r>
    <r>
      <rPr>
        <sz val="12"/>
        <color theme="1"/>
        <rFont val="Times New Roman"/>
        <family val="1"/>
      </rPr>
      <t xml:space="preserve">  Class Identifier (A,B,C,etc), used to group instructors in a class. For in-house instructor led CPR and First Aid classes, assign them a separate Class ID and fill out line completely.
      </t>
    </r>
    <r>
      <rPr>
        <b/>
        <sz val="12"/>
        <color theme="1"/>
        <rFont val="Times New Roman"/>
        <family val="1"/>
      </rPr>
      <t>NOTE:</t>
    </r>
    <r>
      <rPr>
        <sz val="12"/>
        <color theme="1"/>
        <rFont val="Times New Roman"/>
        <family val="1"/>
      </rPr>
      <t xml:space="preserve"> Class ID </t>
    </r>
    <r>
      <rPr>
        <i/>
        <u/>
        <sz val="12"/>
        <color theme="1"/>
        <rFont val="Times New Roman"/>
        <family val="1"/>
      </rPr>
      <t>MUST</t>
    </r>
    <r>
      <rPr>
        <sz val="12"/>
        <color theme="1"/>
        <rFont val="Times New Roman"/>
        <family val="1"/>
      </rPr>
      <t xml:space="preserve"> be entered for calculations to work properly and forms to auto-fill.</t>
    </r>
  </si>
  <si>
    <r>
      <rPr>
        <b/>
        <sz val="12"/>
        <color theme="1"/>
        <rFont val="Times New Roman"/>
        <family val="1"/>
      </rPr>
      <t>8.</t>
    </r>
    <r>
      <rPr>
        <sz val="12"/>
        <color theme="1"/>
        <rFont val="Times New Roman"/>
        <family val="1"/>
      </rPr>
      <t xml:space="preserve">  Class start date.  </t>
    </r>
    <r>
      <rPr>
        <b/>
        <sz val="12"/>
        <color theme="1"/>
        <rFont val="Times New Roman"/>
        <family val="1"/>
      </rPr>
      <t>NOTE:</t>
    </r>
    <r>
      <rPr>
        <sz val="12"/>
        <color theme="1"/>
        <rFont val="Times New Roman"/>
        <family val="1"/>
      </rPr>
      <t xml:space="preserve"> this only needs to be entered once for each class ID.</t>
    </r>
  </si>
  <si>
    <r>
      <rPr>
        <b/>
        <sz val="12"/>
        <color theme="1"/>
        <rFont val="Times New Roman"/>
        <family val="1"/>
      </rPr>
      <t>9.</t>
    </r>
    <r>
      <rPr>
        <sz val="12"/>
        <color theme="1"/>
        <rFont val="Times New Roman"/>
        <family val="1"/>
      </rPr>
      <t xml:space="preserve">  Class end date.</t>
    </r>
    <r>
      <rPr>
        <b/>
        <sz val="12"/>
        <color theme="1"/>
        <rFont val="Times New Roman"/>
        <family val="1"/>
      </rPr>
      <t xml:space="preserve">  NOTE:</t>
    </r>
    <r>
      <rPr>
        <sz val="12"/>
        <color theme="1"/>
        <rFont val="Times New Roman"/>
        <family val="1"/>
      </rPr>
      <t xml:space="preserve"> this only needs to be entered once for each class ID.</t>
    </r>
  </si>
  <si>
    <r>
      <rPr>
        <b/>
        <sz val="12"/>
        <color theme="1"/>
        <rFont val="Times New Roman"/>
        <family val="1"/>
      </rPr>
      <t>10.</t>
    </r>
    <r>
      <rPr>
        <sz val="12"/>
        <color theme="1"/>
        <rFont val="Times New Roman"/>
        <family val="1"/>
      </rPr>
      <t xml:space="preserve">  Less amount charged to other facilities or individuals for training.</t>
    </r>
  </si>
  <si>
    <r>
      <rPr>
        <b/>
        <sz val="12"/>
        <color theme="1"/>
        <rFont val="Times New Roman"/>
        <family val="1"/>
      </rPr>
      <t xml:space="preserve">11. </t>
    </r>
    <r>
      <rPr>
        <sz val="12"/>
        <color theme="1"/>
        <rFont val="Times New Roman"/>
        <family val="1"/>
      </rPr>
      <t>Type of other instituion payments (CPR, First Aid, etc).</t>
    </r>
  </si>
  <si>
    <r>
      <rPr>
        <b/>
        <sz val="12"/>
        <color theme="1"/>
        <rFont val="Times New Roman"/>
        <family val="1"/>
      </rPr>
      <t>12.</t>
    </r>
    <r>
      <rPr>
        <sz val="12"/>
        <color theme="1"/>
        <rFont val="Times New Roman"/>
        <family val="1"/>
      </rPr>
      <t xml:space="preserve"> Quantity of the payments requested per student. (1 of each type per student who enrolled maximum)</t>
    </r>
  </si>
  <si>
    <r>
      <rPr>
        <b/>
        <sz val="12"/>
        <color theme="1"/>
        <rFont val="Times New Roman"/>
        <family val="1"/>
      </rPr>
      <t>13.</t>
    </r>
    <r>
      <rPr>
        <sz val="12"/>
        <color theme="1"/>
        <rFont val="Times New Roman"/>
        <family val="1"/>
      </rPr>
      <t xml:space="preserve"> Unit price (including any tax if applicable).</t>
    </r>
  </si>
  <si>
    <t>2.  Name of program where student was training (i.e., Nursing Facility, private vocational school, training center, college, etc.)</t>
  </si>
  <si>
    <r>
      <rPr>
        <b/>
        <sz val="10"/>
        <color theme="1"/>
        <rFont val="Arial"/>
        <family val="2"/>
      </rPr>
      <t>3.</t>
    </r>
    <r>
      <rPr>
        <sz val="10"/>
        <color theme="1"/>
        <rFont val="Arial"/>
        <family val="2"/>
      </rPr>
      <t xml:space="preserve"> Class ID that corresponds with Class ID on Instructor Information Page. If an instructor was not used and no Class ID exists,
     use an X for the class ID. </t>
    </r>
    <r>
      <rPr>
        <b/>
        <sz val="10"/>
        <color theme="1"/>
        <rFont val="Arial"/>
        <family val="2"/>
      </rPr>
      <t xml:space="preserve">NOTE: </t>
    </r>
    <r>
      <rPr>
        <sz val="10"/>
        <color theme="1"/>
        <rFont val="Arial"/>
        <family val="2"/>
      </rPr>
      <t>This field must be entered for calculations to function properly.</t>
    </r>
  </si>
  <si>
    <r>
      <rPr>
        <b/>
        <sz val="10"/>
        <color theme="1"/>
        <rFont val="Arial"/>
        <family val="2"/>
      </rPr>
      <t xml:space="preserve">5. </t>
    </r>
    <r>
      <rPr>
        <sz val="10"/>
        <color theme="1"/>
        <rFont val="Arial"/>
        <family val="2"/>
      </rPr>
      <t xml:space="preserve"> Indicate if the student completed the class, please select from the following choices </t>
    </r>
    <r>
      <rPr>
        <sz val="10"/>
        <color rgb="FFFF0000"/>
        <rFont val="Arial"/>
        <family val="2"/>
      </rPr>
      <t>(Y/N)</t>
    </r>
    <r>
      <rPr>
        <sz val="10"/>
        <color theme="1"/>
        <rFont val="Arial"/>
        <family val="2"/>
      </rPr>
      <t xml:space="preserve">. 
          </t>
    </r>
    <r>
      <rPr>
        <b/>
        <sz val="10"/>
        <color theme="1"/>
        <rFont val="Arial"/>
        <family val="2"/>
      </rPr>
      <t>(Y)</t>
    </r>
    <r>
      <rPr>
        <sz val="10"/>
        <color theme="1"/>
        <rFont val="Arial"/>
        <family val="2"/>
      </rPr>
      <t xml:space="preserve"> Completed the class.  </t>
    </r>
    <r>
      <rPr>
        <b/>
        <sz val="10"/>
        <color theme="1"/>
        <rFont val="Arial"/>
        <family val="2"/>
      </rPr>
      <t>(N)</t>
    </r>
    <r>
      <rPr>
        <sz val="10"/>
        <color theme="1"/>
        <rFont val="Arial"/>
        <family val="2"/>
      </rPr>
      <t xml:space="preserve"> Did not complete  class or was disqualified.</t>
    </r>
  </si>
  <si>
    <t>Completed Class?
(Y/N)</t>
  </si>
  <si>
    <r>
      <rPr>
        <b/>
        <sz val="10"/>
        <color theme="1"/>
        <rFont val="Arial"/>
        <family val="2"/>
      </rPr>
      <t xml:space="preserve">6. </t>
    </r>
    <r>
      <rPr>
        <sz val="10"/>
        <color theme="1"/>
        <rFont val="Arial"/>
        <family val="2"/>
      </rPr>
      <t xml:space="preserve"> Indicate if the student was hired, please select from the following choices </t>
    </r>
    <r>
      <rPr>
        <sz val="10"/>
        <color rgb="FFFF0000"/>
        <rFont val="Arial"/>
        <family val="2"/>
      </rPr>
      <t>(Y/N/O)</t>
    </r>
    <r>
      <rPr>
        <sz val="10"/>
        <color theme="1"/>
        <rFont val="Arial"/>
        <family val="2"/>
      </rPr>
      <t xml:space="preserve">. Only students who were hired at this facility, another facility, or
     who declined employment are eligible for reimbursement.
          </t>
    </r>
    <r>
      <rPr>
        <b/>
        <sz val="10"/>
        <color theme="1"/>
        <rFont val="Arial"/>
        <family val="2"/>
      </rPr>
      <t xml:space="preserve">(Y) </t>
    </r>
    <r>
      <rPr>
        <sz val="10"/>
        <color theme="1"/>
        <rFont val="Arial"/>
        <family val="2"/>
      </rPr>
      <t xml:space="preserve">Hired at this facility. </t>
    </r>
    <r>
      <rPr>
        <b/>
        <sz val="10"/>
        <color theme="1"/>
        <rFont val="Arial"/>
        <family val="2"/>
      </rPr>
      <t xml:space="preserve"> (N)</t>
    </r>
    <r>
      <rPr>
        <sz val="10"/>
        <color theme="1"/>
        <rFont val="Arial"/>
        <family val="2"/>
      </rPr>
      <t xml:space="preserve"> Not hired at this or another facility.  </t>
    </r>
    <r>
      <rPr>
        <b/>
        <sz val="10"/>
        <color theme="1"/>
        <rFont val="Arial"/>
        <family val="2"/>
      </rPr>
      <t>(O)</t>
    </r>
    <r>
      <rPr>
        <sz val="10"/>
        <color theme="1"/>
        <rFont val="Arial"/>
        <family val="2"/>
      </rPr>
      <t xml:space="preserve"> Hired at another facility or declined employment.</t>
    </r>
  </si>
  <si>
    <r>
      <rPr>
        <b/>
        <sz val="10"/>
        <color theme="1"/>
        <rFont val="Arial"/>
        <family val="2"/>
      </rPr>
      <t>7.</t>
    </r>
    <r>
      <rPr>
        <sz val="10"/>
        <color theme="1"/>
        <rFont val="Arial"/>
        <family val="2"/>
      </rPr>
      <t xml:space="preserve">  Amount reimbursed to another facility, vocational school or college, etc.</t>
    </r>
  </si>
  <si>
    <r>
      <rPr>
        <b/>
        <sz val="10"/>
        <color theme="1"/>
        <rFont val="Arial"/>
        <family val="2"/>
      </rPr>
      <t>8.</t>
    </r>
    <r>
      <rPr>
        <sz val="10"/>
        <color theme="1"/>
        <rFont val="Arial"/>
        <family val="2"/>
      </rPr>
      <t xml:space="preserve">  Amount reimbursed to another institution for Online classes, per student. If using the subscription payment (see #5 above) then leave blank.</t>
    </r>
  </si>
  <si>
    <r>
      <rPr>
        <b/>
        <sz val="10"/>
        <color theme="1"/>
        <rFont val="Arial"/>
        <family val="2"/>
      </rPr>
      <t>9.</t>
    </r>
    <r>
      <rPr>
        <sz val="10"/>
        <color theme="1"/>
        <rFont val="Arial"/>
        <family val="2"/>
      </rPr>
      <t xml:space="preserve">  If student paid for and presented a receipt for training / testing, how much was reimbursed?</t>
    </r>
  </si>
  <si>
    <r>
      <rPr>
        <b/>
        <sz val="10"/>
        <color theme="1"/>
        <rFont val="Arial"/>
        <family val="2"/>
      </rPr>
      <t xml:space="preserve">10. </t>
    </r>
    <r>
      <rPr>
        <sz val="10"/>
        <color theme="1"/>
        <rFont val="Arial"/>
        <family val="2"/>
      </rPr>
      <t xml:space="preserve"> Amount paid for testing by your facility.  If student was tested more than once, list each testing on a separate line with amount paid.</t>
    </r>
  </si>
  <si>
    <r>
      <rPr>
        <b/>
        <sz val="10"/>
        <color theme="1"/>
        <rFont val="Arial"/>
        <family val="2"/>
      </rPr>
      <t xml:space="preserve">4. </t>
    </r>
    <r>
      <rPr>
        <sz val="10"/>
        <color theme="1"/>
        <rFont val="Arial"/>
        <family val="2"/>
      </rPr>
      <t xml:space="preserve"> Indicate if the student was training using the WHCA / IPCED Online Training Program (this hybrid learning format must be pre-approved through
     DOH). If a subscription is being used instead of individual payments, mark Y on the bottom of the form for subscription and fill in the rest of the
     bottom portion (see below).</t>
    </r>
  </si>
  <si>
    <r>
      <t xml:space="preserve">Due by January 31st the following year </t>
    </r>
    <r>
      <rPr>
        <b/>
        <sz val="10"/>
        <color theme="1"/>
        <rFont val="Calibri"/>
        <family val="2"/>
        <scheme val="minor"/>
      </rPr>
      <t>(example - the quarter ending December 31, 2020, would be due by January 31, 2021)</t>
    </r>
  </si>
  <si>
    <r>
      <t>Due by July 31st</t>
    </r>
    <r>
      <rPr>
        <b/>
        <sz val="10"/>
        <color theme="1"/>
        <rFont val="Calibri"/>
        <family val="2"/>
        <scheme val="minor"/>
      </rPr>
      <t xml:space="preserve"> (processed with 2nd quarter to accommodate the cost report review)</t>
    </r>
  </si>
  <si>
    <t>Can we be reimbursed for supplies and moveable assets even if they cost over $750 (the threshold for a Fixed Asset)?</t>
  </si>
  <si>
    <t>Don’t see your question listed?  Contact Melissa Ayala, NAC Lead, at Melissa.Ayala@dshs.wa.gov or (360) 725-2416.</t>
  </si>
  <si>
    <t>Provider completes and submits forms quarterly.  Reimbursement request must be received no later than 30 days after the end of the quarter.</t>
  </si>
  <si>
    <t>2.  MEDICAID REIMBURSEMENT %</t>
  </si>
  <si>
    <t>4. VENDOR NUMBER</t>
  </si>
  <si>
    <t>5.  CONTACT PERSON'S EMAIL ADDRESS</t>
  </si>
  <si>
    <t>7.  ADMINISTRATOR NAME</t>
  </si>
  <si>
    <t>8.  ADMINISTRATOR'S EMAIL ADDRESS</t>
  </si>
  <si>
    <t>6. CONTACT TELEPHONE NUMBER</t>
  </si>
  <si>
    <r>
      <rPr>
        <b/>
        <sz val="10"/>
        <color theme="1"/>
        <rFont val="Calibri"/>
        <family val="2"/>
        <scheme val="minor"/>
      </rPr>
      <t>The nursing facility will be reimbursed for the use of the online training module in one of two ways-</t>
    </r>
    <r>
      <rPr>
        <sz val="10"/>
        <color theme="1"/>
        <rFont val="Calibri"/>
        <family val="2"/>
        <scheme val="minor"/>
      </rPr>
      <t xml:space="preserve">
</t>
    </r>
    <r>
      <rPr>
        <b/>
        <sz val="10"/>
        <color theme="1"/>
        <rFont val="Calibri"/>
        <family val="2"/>
        <scheme val="minor"/>
      </rPr>
      <t xml:space="preserve">1) </t>
    </r>
    <r>
      <rPr>
        <sz val="10"/>
        <color theme="1"/>
        <rFont val="Calibri"/>
        <family val="2"/>
        <scheme val="minor"/>
      </rPr>
      <t xml:space="preserve">The subscription must be utilized through the training program; this means that the facility cannot be sanctioned, must have the credentials to train students in house in the hybrid format, and the facility must utilize the number of student login credentials provided through the program in order to qualify for reimbursement. 
</t>
    </r>
    <r>
      <rPr>
        <b/>
        <sz val="10"/>
        <color theme="1"/>
        <rFont val="Calibri"/>
        <family val="2"/>
        <scheme val="minor"/>
      </rPr>
      <t>2)</t>
    </r>
    <r>
      <rPr>
        <sz val="10"/>
        <color theme="1"/>
        <rFont val="Calibri"/>
        <family val="2"/>
        <scheme val="minor"/>
      </rPr>
      <t xml:space="preserve"> Per Student Basis: The Office of Rates Management will reimburse the cost per student each quarter upon certification completion. The cost of the student login credential is required to be listed on the quarterly reimbursement where the student completed their class hours.
</t>
    </r>
  </si>
  <si>
    <t>9.  Reimbursement Period (three-month period ending):</t>
  </si>
  <si>
    <t>How do facilities properly submit a NAC Reimbursement Packet since it contains confidential information?</t>
  </si>
  <si>
    <t>What are common unallowable/restricted expenses?</t>
  </si>
  <si>
    <r>
      <t>Yes.</t>
    </r>
    <r>
      <rPr>
        <sz val="10"/>
        <color theme="1"/>
        <rFont val="Calibri"/>
        <family val="2"/>
        <scheme val="minor"/>
      </rPr>
      <t xml:space="preserve">  All nursing facilities with a Medicaid contract are required by Federal law to provide 100% reimbursement for NAC training and testing costs to their employees, provided they meet the requirements.  As part of the Omnibus Budget Reconciliation Act (OBRA) of 1987, Medicare and Medicaid regulations’ were amended to require the certification of nursing assistants employed by Medicare and Medicaid participating facilities. </t>
    </r>
    <r>
      <rPr>
        <b/>
        <sz val="10"/>
        <color theme="1"/>
        <rFont val="Calibri"/>
        <family val="2"/>
        <scheme val="minor"/>
      </rPr>
      <t>The Code of Federal Regulations provides the following direction regarding the obligation and responsibilities for payment or reimbursement to Nurse Aides (NA) for Nursing Assistant Training and Competency Evaluation Program (NATCEP) training course work at 42 CFR §483.158(b)</t>
    </r>
  </si>
  <si>
    <t>How do facilities properly submit a NAC Reimbursement Request since it contains confidential information?</t>
  </si>
  <si>
    <t>FFP is available for State expenditures associated with nurse aide training and competency evaluation programs and competency evaluation programs only for:</t>
  </si>
  <si>
    <t>Nurse aides employed by the facility.</t>
  </si>
  <si>
    <t>Nurse aides who have an offer of employment from a facility.</t>
  </si>
  <si>
    <t>Nurse aides who become employed by a facility not later than 12 months after completing a nurse aide training and competency evaluation program or competency evaluation program.</t>
  </si>
  <si>
    <t>Nurse aides who receive an offer of employment from a facility not later than 12 months after completing a nurse aid training and competency evaluation program or competency evaluation program.</t>
  </si>
  <si>
    <r>
      <rPr>
        <sz val="10"/>
        <color theme="1"/>
        <rFont val="Calibri"/>
        <family val="2"/>
        <scheme val="minor"/>
      </rPr>
      <t xml:space="preserve">If you need a secured email to reply to but did not receive one, please send an email to </t>
    </r>
    <r>
      <rPr>
        <b/>
        <i/>
        <sz val="10"/>
        <color theme="1"/>
        <rFont val="Calibri"/>
        <family val="2"/>
        <scheme val="minor"/>
      </rPr>
      <t>DSHSALTSANACReimbursement@dshs.wa.gov</t>
    </r>
    <r>
      <rPr>
        <sz val="10"/>
        <color theme="1"/>
        <rFont val="Calibri"/>
        <family val="2"/>
        <scheme val="minor"/>
      </rPr>
      <t xml:space="preserve"> with the </t>
    </r>
    <r>
      <rPr>
        <b/>
        <sz val="10"/>
        <color theme="1"/>
        <rFont val="Calibri"/>
        <family val="2"/>
        <scheme val="minor"/>
      </rPr>
      <t>Subject: Secure Email Needed</t>
    </r>
    <r>
      <rPr>
        <sz val="10"/>
        <color theme="1"/>
        <rFont val="Calibri"/>
        <family val="2"/>
        <scheme val="minor"/>
      </rPr>
      <t>.</t>
    </r>
  </si>
  <si>
    <t>A nursing facility cannot request reimbursement through the state before they pay for testing. We only reimburse upon certification.</t>
  </si>
  <si>
    <t>All NAC reimbursement packet submissions to be sent via secured email OR in a secured reply to the email above.</t>
  </si>
  <si>
    <r>
      <t xml:space="preserve">Beginning January 31, 2022, NAC reimbursement requests MUST BE SENT VIA SECURED EMAIL OR IN AN EMAIL REPLY to a secured email originated by </t>
    </r>
    <r>
      <rPr>
        <b/>
        <i/>
        <sz val="10"/>
        <color theme="1"/>
        <rFont val="Calibri"/>
        <family val="2"/>
        <scheme val="minor"/>
      </rPr>
      <t>DSHSALTSANACReimbursement@dshs.wa.gov</t>
    </r>
    <r>
      <rPr>
        <sz val="10"/>
        <color theme="1"/>
        <rFont val="Calibri"/>
        <family val="2"/>
        <scheme val="minor"/>
      </rPr>
      <t>. If you do not have the ability to secure an email and did not receive a secure email to reply to, contact the email address above with the Subject: Secure Email Needed.</t>
    </r>
  </si>
  <si>
    <r>
      <t xml:space="preserve">In your secured email or secured reply, change the </t>
    </r>
    <r>
      <rPr>
        <b/>
        <sz val="10"/>
        <color theme="1"/>
        <rFont val="Calibri"/>
        <family val="2"/>
        <scheme val="minor"/>
      </rPr>
      <t>Subject: xx Quarter 202x NAC Submission</t>
    </r>
    <r>
      <rPr>
        <sz val="10"/>
        <color theme="1"/>
        <rFont val="Calibri"/>
        <family val="2"/>
        <scheme val="minor"/>
      </rPr>
      <t>.</t>
    </r>
  </si>
  <si>
    <r>
      <t>The Washington State NAC reimbursement program only reimburses nursing facilities.  Students must contact the nursing facilities in their area to find out which offer reimbursement and how they make their payments.  Some do a lump sum payment, but most pay quarterly over a year.  All facilities with a Medicaid contract must offer reimbursement to NAC students, provided that the nursing facility is the first one the student works at within a year of completing their training and their training wasn’t paid for with a scholarship or some other form of public funding.  For a current list of facilities with a Medicaid contract, see the bottom of our webpage at the</t>
    </r>
    <r>
      <rPr>
        <b/>
        <sz val="10"/>
        <color theme="1"/>
        <rFont val="Calibri"/>
        <family val="2"/>
        <scheme val="minor"/>
      </rPr>
      <t xml:space="preserve"> link below</t>
    </r>
    <r>
      <rPr>
        <sz val="10"/>
        <color theme="1"/>
        <rFont val="Calibri"/>
        <family val="2"/>
        <scheme val="minor"/>
      </rPr>
      <t xml:space="preserve"> and look for the </t>
    </r>
    <r>
      <rPr>
        <b/>
        <i/>
        <sz val="10"/>
        <color theme="1"/>
        <rFont val="Calibri"/>
        <family val="2"/>
        <scheme val="minor"/>
      </rPr>
      <t xml:space="preserve">July 1 2022 - June 30 2023 Medicaid percentage used to calculate reimbursement </t>
    </r>
    <r>
      <rPr>
        <sz val="10"/>
        <color theme="1"/>
        <rFont val="Calibri"/>
        <family val="2"/>
        <scheme val="minor"/>
      </rPr>
      <t>Excel document.</t>
    </r>
  </si>
  <si>
    <t>They can either pay for the student’s test and then submit for reimbursement through the state.</t>
  </si>
  <si>
    <t>They can have the student pay for the test and then reimburse the student for all costs upon certification and then request reimbursement from the state.</t>
  </si>
  <si>
    <r>
      <rPr>
        <b/>
        <sz val="10"/>
        <color theme="1"/>
        <rFont val="Calibri"/>
        <family val="2"/>
        <scheme val="minor"/>
      </rPr>
      <t xml:space="preserve">No. </t>
    </r>
    <r>
      <rPr>
        <sz val="10"/>
        <color theme="1"/>
        <rFont val="Calibri"/>
        <family val="2"/>
        <scheme val="minor"/>
      </rPr>
      <t xml:space="preserve"> They can pay in a lump sum, but they can also spread out the payments over a year as long as you pay at least quarterly.  Also, if paying quarterly they wouldn’t have to pay the remaining amount(s) if the employee left their employment before the year was up.  Conversely, employees do not have to pay the facility back if they leave before the year is up.</t>
    </r>
  </si>
  <si>
    <r>
      <rPr>
        <b/>
        <sz val="10"/>
        <color theme="1"/>
        <rFont val="Calibri"/>
        <family val="2"/>
        <scheme val="minor"/>
      </rPr>
      <t xml:space="preserve">Yes.  </t>
    </r>
    <r>
      <rPr>
        <sz val="10"/>
        <color theme="1"/>
        <rFont val="Calibri"/>
        <family val="2"/>
        <scheme val="minor"/>
      </rPr>
      <t xml:space="preserve">Supplies and moveable asset expenses over $750 per item will be paid through the NAC training program.  </t>
    </r>
    <r>
      <rPr>
        <b/>
        <u/>
        <sz val="10"/>
        <color theme="1"/>
        <rFont val="Calibri"/>
        <family val="2"/>
        <scheme val="minor"/>
      </rPr>
      <t>This is for classroom specific items only</t>
    </r>
    <r>
      <rPr>
        <sz val="10"/>
        <color theme="1"/>
        <rFont val="Calibri"/>
        <family val="2"/>
        <scheme val="minor"/>
      </rPr>
      <t xml:space="preserve"> and should correspond to average class sizes.  For instance, if a facility generally only teaches 10 students, we would not allow 20 computers/tablets/etc to be reimbursed.  We would not allow items such as a bed hoist, since that is equipment that is normally used in the nursing home and could be borrowed for the class.</t>
    </r>
  </si>
  <si>
    <r>
      <t xml:space="preserve">Nursing facilities must submit documentation from the employee showing the total cost, with a complete breakdown of charges, when filling out the reimbursement request. The nursing facility must also provide a copy of the check or payroll statement showing how much they paid the student during the current quarter. In addition, the nursing facility must provide a copy of the repayment plan contract provided to the student and specify which payment the reimbursement is covering. </t>
    </r>
    <r>
      <rPr>
        <b/>
        <sz val="10"/>
        <rFont val="Calibri"/>
        <family val="2"/>
        <scheme val="minor"/>
      </rPr>
      <t>Non-reimbursable items</t>
    </r>
    <r>
      <rPr>
        <sz val="10"/>
        <rFont val="Calibri"/>
        <family val="2"/>
        <scheme val="minor"/>
      </rPr>
      <t xml:space="preserve"> include, but are not limited to, drug tests, background checks, and licensing fees paid to the Department of Health. These are not eligible for reimbursement through the NAC program, and if they are included in the packet, they will be disallowed and removed.  </t>
    </r>
  </si>
  <si>
    <t>What are common unallowable/restricted expenses:</t>
  </si>
  <si>
    <t xml:space="preserve">Common unallowable/restricted expenses are as follows, but not limited to:	</t>
  </si>
  <si>
    <t>For instructors, only 150 hours TOTAL for all teachers and helpers are allowed per class.</t>
  </si>
  <si>
    <t>Department of Health expenses (including nursing license application fees) are non-allowable expenses.</t>
  </si>
  <si>
    <t>Graduation gifts, awards, snacks, and celebrations are non-allowable expenses.</t>
  </si>
  <si>
    <r>
      <rPr>
        <b/>
        <sz val="10"/>
        <rFont val="Calibri"/>
        <family val="2"/>
        <scheme val="minor"/>
      </rPr>
      <t xml:space="preserve">Supplies are limited to the number of students taught for the quarter. </t>
    </r>
    <r>
      <rPr>
        <sz val="10"/>
        <rFont val="Calibri"/>
        <family val="2"/>
        <scheme val="minor"/>
      </rPr>
      <t>For example, if you buy 10 books but only had 6 students, you can only claim 6 books for that quarter. You may mark on the receipt/bill that you used 6 for that quarter and then use the same receipt/bill for a subsequent quarter to claim the remaining 4 books (if you have 4 or more students that subsequent quarter). You may do this until all items have been claimed.</t>
    </r>
  </si>
  <si>
    <r>
      <rPr>
        <b/>
        <sz val="10"/>
        <rFont val="Calibri"/>
        <family val="2"/>
        <scheme val="minor"/>
      </rPr>
      <t xml:space="preserve">For </t>
    </r>
    <r>
      <rPr>
        <b/>
        <i/>
        <sz val="10"/>
        <rFont val="Calibri"/>
        <family val="2"/>
        <scheme val="minor"/>
      </rPr>
      <t xml:space="preserve">All </t>
    </r>
    <r>
      <rPr>
        <b/>
        <sz val="10"/>
        <rFont val="Calibri"/>
        <family val="2"/>
        <scheme val="minor"/>
      </rPr>
      <t>Instructors:</t>
    </r>
  </si>
  <si>
    <t>DSHS 06-123 (REV. 01/2023)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</si>
</sst>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quot;$&quot;#,##0.00_);\(&quot;$&quot;#,##0.00\)"/>
    <numFmt numFmtId="44" formatCode="_(&quot;$&quot;* #,##0.00_);_(&quot;$&quot;* \(#,##0.00\);_(&quot;$&quot;* &quot;-&quot;??_);_(@_)"/>
    <numFmt numFmtId="164" formatCode="m/d/yy;@"/>
    <numFmt numFmtId="165" formatCode="&quot;$&quot;#,##0.00"/>
    <numFmt numFmtId="166" formatCode="0.0"/>
    <numFmt numFmtId="167" formatCode="#,##0.0_);\(#,##0.0\)"/>
    <numFmt numFmtId="168" formatCode="\(###\)\ ###\-####"/>
    <numFmt numFmtId="169" formatCode="mm/dd/yy;@"/>
    <numFmt numFmtId="170" formatCode="#########"/>
  </numFmts>
  <fonts count="88">
    <font>
      <sz val="11"/>
      <color theme="1"/>
      <name val="Calibri"/>
      <family val="2"/>
      <scheme val="minor"/>
    </font>
    <font>
      <sz val="9"/>
      <color theme="1"/>
      <name val="Arial"/>
      <family val="2"/>
    </font>
    <font>
      <sz val="10"/>
      <color theme="1"/>
      <name val="Arial"/>
      <family val="2"/>
    </font>
    <font>
      <sz val="14"/>
      <color theme="1"/>
      <name val="Arial"/>
      <family val="2"/>
    </font>
    <font>
      <b/>
      <sz val="10"/>
      <color theme="1"/>
      <name val="Arial"/>
      <family val="2"/>
    </font>
    <font>
      <sz val="10"/>
      <color theme="1"/>
      <name val="Calibri"/>
      <family val="2"/>
      <scheme val="minor"/>
    </font>
    <font>
      <b/>
      <sz val="14"/>
      <color theme="1"/>
      <name val="Arial"/>
      <family val="2"/>
    </font>
    <font>
      <b/>
      <sz val="9"/>
      <color theme="1"/>
      <name val="Arial"/>
      <family val="2"/>
    </font>
    <font>
      <sz val="8"/>
      <color theme="1"/>
      <name val="Arial"/>
      <family val="2"/>
    </font>
    <font>
      <sz val="8"/>
      <color theme="1"/>
      <name val="Calibri"/>
      <family val="2"/>
      <scheme val="minor"/>
    </font>
    <font>
      <b/>
      <sz val="10"/>
      <color theme="1"/>
      <name val="Calibri"/>
      <family val="2"/>
      <scheme val="minor"/>
    </font>
    <font>
      <b/>
      <sz val="12"/>
      <color theme="1"/>
      <name val="Times New Roman"/>
      <family val="1"/>
    </font>
    <font>
      <sz val="11"/>
      <name val="Calibri"/>
      <family val="2"/>
      <scheme val="minor"/>
    </font>
    <font>
      <b/>
      <sz val="9"/>
      <name val="Arial"/>
      <family val="2"/>
    </font>
    <font>
      <b/>
      <sz val="8"/>
      <color theme="1"/>
      <name val="Arial"/>
      <family val="2"/>
    </font>
    <font>
      <b/>
      <sz val="8"/>
      <color theme="1"/>
      <name val="Calibri"/>
      <family val="2"/>
      <scheme val="minor"/>
    </font>
    <font>
      <b/>
      <sz val="10"/>
      <color theme="1"/>
      <name val="Times New Roman"/>
      <family val="1"/>
    </font>
    <font>
      <sz val="14"/>
      <color theme="1"/>
      <name val="Calibri"/>
      <family val="2"/>
      <scheme val="minor"/>
    </font>
    <font>
      <sz val="11"/>
      <color theme="1"/>
      <name val="Calibri"/>
      <family val="2"/>
      <scheme val="minor"/>
    </font>
    <font>
      <sz val="12"/>
      <color theme="1"/>
      <name val="Times New Roman"/>
      <family val="1"/>
    </font>
    <font>
      <sz val="14"/>
      <color theme="1"/>
      <name val="Times New Roman"/>
      <family val="1"/>
    </font>
    <font>
      <b/>
      <sz val="14"/>
      <color theme="1"/>
      <name val="Times New Roman"/>
      <family val="1"/>
    </font>
    <font>
      <b/>
      <sz val="48"/>
      <color rgb="FFFF0000"/>
      <name val="Times New Roman"/>
      <family val="1"/>
    </font>
    <font>
      <b/>
      <sz val="24"/>
      <color theme="1"/>
      <name val="Times New Roman"/>
      <family val="1"/>
    </font>
    <font>
      <sz val="12"/>
      <color theme="1"/>
      <name val="Arial"/>
      <family val="2"/>
    </font>
    <font>
      <b/>
      <sz val="12"/>
      <color theme="1"/>
      <name val="Arial"/>
      <family val="2"/>
    </font>
    <font>
      <b/>
      <sz val="12"/>
      <color theme="1"/>
      <name val="Calibri"/>
      <family val="2"/>
      <scheme val="minor"/>
    </font>
    <font>
      <sz val="14"/>
      <name val="Times New Roman"/>
      <family val="1"/>
    </font>
    <font>
      <b/>
      <i/>
      <u val="double"/>
      <sz val="38"/>
      <color rgb="FFFF0000"/>
      <name val="Times New Roman"/>
      <family val="1"/>
    </font>
    <font>
      <b/>
      <i/>
      <u val="double"/>
      <sz val="50"/>
      <color rgb="FFFF0000"/>
      <name val="Times New Roman"/>
      <family val="1"/>
    </font>
    <font>
      <sz val="8"/>
      <color rgb="FF000000"/>
      <name val="Segoe UI"/>
      <family val="2"/>
    </font>
    <font>
      <b/>
      <sz val="12"/>
      <name val="TimesNewRomanPS"/>
    </font>
    <font>
      <b/>
      <sz val="14"/>
      <color theme="1"/>
      <name val="Calibri"/>
      <family val="2"/>
      <scheme val="minor"/>
    </font>
    <font>
      <sz val="10"/>
      <color theme="1"/>
      <name val="Times New Roman"/>
      <family val="1"/>
    </font>
    <font>
      <sz val="11"/>
      <color theme="1"/>
      <name val="Times New Roman"/>
      <family val="1"/>
    </font>
    <font>
      <b/>
      <sz val="18"/>
      <color theme="1"/>
      <name val="Times New Roman"/>
      <family val="1"/>
    </font>
    <font>
      <b/>
      <sz val="11"/>
      <color theme="1"/>
      <name val="Times New Roman"/>
      <family val="1"/>
    </font>
    <font>
      <b/>
      <sz val="11"/>
      <name val="Times New Roman"/>
      <family val="1"/>
    </font>
    <font>
      <b/>
      <sz val="14"/>
      <color rgb="FFFF0000"/>
      <name val="Times New Roman"/>
      <family val="1"/>
    </font>
    <font>
      <sz val="14"/>
      <color rgb="FFFF0000"/>
      <name val="Times New Roman"/>
      <family val="1"/>
    </font>
    <font>
      <sz val="9"/>
      <color theme="1"/>
      <name val="Calibri"/>
      <family val="2"/>
      <scheme val="minor"/>
    </font>
    <font>
      <b/>
      <sz val="12"/>
      <color rgb="FFFF0000"/>
      <name val="Times New Roman"/>
      <family val="1"/>
    </font>
    <font>
      <b/>
      <u/>
      <sz val="12"/>
      <color theme="1"/>
      <name val="Times New Roman"/>
      <family val="1"/>
    </font>
    <font>
      <u/>
      <sz val="14"/>
      <color theme="1"/>
      <name val="Times New Roman"/>
      <family val="1"/>
    </font>
    <font>
      <sz val="10"/>
      <color rgb="FFFF0000"/>
      <name val="Arial"/>
      <family val="2"/>
    </font>
    <font>
      <b/>
      <i/>
      <sz val="14"/>
      <color theme="1"/>
      <name val="Times New Roman"/>
      <family val="1"/>
    </font>
    <font>
      <b/>
      <i/>
      <u/>
      <sz val="9"/>
      <color theme="1"/>
      <name val="Arial"/>
      <family val="2"/>
    </font>
    <font>
      <u/>
      <sz val="9"/>
      <color theme="1"/>
      <name val="Arial"/>
      <family val="2"/>
    </font>
    <font>
      <b/>
      <sz val="11"/>
      <color rgb="FFFF0000"/>
      <name val="Times New Roman"/>
      <family val="1"/>
    </font>
    <font>
      <b/>
      <sz val="13"/>
      <color rgb="FFFF0000"/>
      <name val="Times New Roman"/>
      <family val="1"/>
    </font>
    <font>
      <b/>
      <i/>
      <sz val="12"/>
      <color theme="1"/>
      <name val="Times New Roman"/>
      <family val="1"/>
    </font>
    <font>
      <b/>
      <sz val="16"/>
      <name val="Arial"/>
      <family val="2"/>
    </font>
    <font>
      <sz val="11"/>
      <color rgb="FFFF0000"/>
      <name val="Calibri"/>
      <family val="2"/>
      <scheme val="minor"/>
    </font>
    <font>
      <b/>
      <sz val="11"/>
      <color theme="1"/>
      <name val="Calibri"/>
      <family val="2"/>
      <scheme val="minor"/>
    </font>
    <font>
      <b/>
      <sz val="12"/>
      <color rgb="FF000000"/>
      <name val="Times New Roman"/>
      <family val="1"/>
    </font>
    <font>
      <u/>
      <sz val="11"/>
      <color theme="10"/>
      <name val="Calibri"/>
      <family val="2"/>
      <scheme val="minor"/>
    </font>
    <font>
      <u/>
      <sz val="9"/>
      <color theme="10"/>
      <name val="Calibri"/>
      <family val="2"/>
      <scheme val="minor"/>
    </font>
    <font>
      <b/>
      <sz val="10"/>
      <color rgb="FF0070C0"/>
      <name val="Wingdings"/>
      <charset val="2"/>
    </font>
    <font>
      <sz val="10"/>
      <color rgb="FF0070C0"/>
      <name val="Wingdings 3"/>
      <family val="1"/>
      <charset val="2"/>
    </font>
    <font>
      <sz val="14"/>
      <color rgb="FF365F91"/>
      <name val="Cambria"/>
      <family val="1"/>
    </font>
    <font>
      <b/>
      <sz val="18"/>
      <color theme="1"/>
      <name val="Calibri"/>
      <family val="2"/>
      <scheme val="minor"/>
    </font>
    <font>
      <b/>
      <sz val="10"/>
      <color rgb="FF000000"/>
      <name val="Calibri"/>
      <family val="2"/>
      <scheme val="minor"/>
    </font>
    <font>
      <sz val="10"/>
      <color rgb="FF000000"/>
      <name val="Calibri"/>
      <family val="2"/>
      <scheme val="minor"/>
    </font>
    <font>
      <vertAlign val="superscript"/>
      <sz val="10"/>
      <color rgb="FF000000"/>
      <name val="Calibri"/>
      <family val="2"/>
      <scheme val="minor"/>
    </font>
    <font>
      <b/>
      <i/>
      <sz val="10"/>
      <color theme="1"/>
      <name val="Calibri"/>
      <family val="2"/>
      <scheme val="minor"/>
    </font>
    <font>
      <i/>
      <sz val="10"/>
      <color theme="1"/>
      <name val="Calibri"/>
      <family val="2"/>
      <scheme val="minor"/>
    </font>
    <font>
      <b/>
      <sz val="20"/>
      <color theme="1"/>
      <name val="Cambria"/>
      <family val="1"/>
    </font>
    <font>
      <sz val="10"/>
      <color theme="10"/>
      <name val="Calibri"/>
      <family val="2"/>
      <scheme val="minor"/>
    </font>
    <font>
      <b/>
      <sz val="16"/>
      <color theme="1"/>
      <name val="Calibri"/>
      <family val="2"/>
      <scheme val="minor"/>
    </font>
    <font>
      <b/>
      <i/>
      <sz val="11"/>
      <color rgb="FF0070C0"/>
      <name val="Calibri"/>
      <family val="2"/>
      <scheme val="minor"/>
    </font>
    <font>
      <b/>
      <u/>
      <sz val="10"/>
      <color theme="1"/>
      <name val="Calibri"/>
      <family val="2"/>
      <scheme val="minor"/>
    </font>
    <font>
      <b/>
      <i/>
      <sz val="10"/>
      <color rgb="FF0070C0"/>
      <name val="Calibri"/>
      <family val="2"/>
      <scheme val="minor"/>
    </font>
    <font>
      <sz val="10"/>
      <name val="Calibri"/>
      <family val="2"/>
      <scheme val="minor"/>
    </font>
    <font>
      <sz val="10"/>
      <name val="Symbol"/>
      <family val="1"/>
      <charset val="2"/>
    </font>
    <font>
      <b/>
      <i/>
      <sz val="10"/>
      <name val="Calibri"/>
      <family val="2"/>
      <scheme val="minor"/>
    </font>
    <font>
      <b/>
      <sz val="10"/>
      <color rgb="FF0070C0"/>
      <name val="Calibri"/>
      <family val="2"/>
      <scheme val="minor"/>
    </font>
    <font>
      <b/>
      <sz val="14"/>
      <color rgb="FF365F91"/>
      <name val="Cambria"/>
      <family val="1"/>
    </font>
    <font>
      <b/>
      <i/>
      <sz val="12"/>
      <color theme="1"/>
      <name val="Arial"/>
      <family val="2"/>
    </font>
    <font>
      <i/>
      <u/>
      <sz val="12"/>
      <color theme="1"/>
      <name val="Times New Roman"/>
      <family val="1"/>
    </font>
    <font>
      <b/>
      <sz val="22"/>
      <color theme="1"/>
      <name val="Times New Roman"/>
      <family val="1"/>
    </font>
    <font>
      <b/>
      <sz val="16"/>
      <color theme="1"/>
      <name val="Times New Roman"/>
      <family val="1"/>
    </font>
    <font>
      <u/>
      <sz val="16"/>
      <color theme="10"/>
      <name val="Times New Roman"/>
      <family val="1"/>
    </font>
    <font>
      <sz val="16"/>
      <color theme="1"/>
      <name val="Times New Roman"/>
      <family val="1"/>
    </font>
    <font>
      <sz val="26"/>
      <color theme="1"/>
      <name val="Times New Roman"/>
      <family val="1"/>
    </font>
    <font>
      <sz val="10"/>
      <color rgb="FF0070C0"/>
      <name val="Webdings"/>
      <family val="1"/>
      <charset val="2"/>
    </font>
    <font>
      <b/>
      <i/>
      <sz val="11"/>
      <color theme="4" tint="-0.499984740745262"/>
      <name val="Calibri"/>
      <family val="2"/>
      <scheme val="minor"/>
    </font>
    <font>
      <b/>
      <sz val="8"/>
      <color theme="10"/>
      <name val="Calibri"/>
      <family val="2"/>
      <scheme val="minor"/>
    </font>
    <font>
      <b/>
      <sz val="10"/>
      <name val="Calibri"/>
      <family val="2"/>
      <scheme val="minor"/>
    </font>
  </fonts>
  <fills count="19">
    <fill>
      <patternFill patternType="none"/>
    </fill>
    <fill>
      <patternFill patternType="gray125"/>
    </fill>
    <fill>
      <patternFill patternType="solid">
        <fgColor theme="4" tint="0.79998168889431442"/>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1"/>
        <bgColor indexed="64"/>
      </patternFill>
    </fill>
    <fill>
      <patternFill patternType="solid">
        <fgColor theme="9" tint="0.39994506668294322"/>
        <bgColor indexed="64"/>
      </patternFill>
    </fill>
    <fill>
      <patternFill patternType="solid">
        <fgColor theme="9" tint="0.599963377788628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1" tint="0.34998626667073579"/>
        <bgColor indexed="64"/>
      </patternFill>
    </fill>
    <fill>
      <patternFill patternType="solid">
        <fgColor rgb="FFFFFFEB"/>
        <bgColor indexed="64"/>
      </patternFill>
    </fill>
    <fill>
      <patternFill patternType="solid">
        <fgColor rgb="FFE3EFF9"/>
        <bgColor indexed="64"/>
      </patternFill>
    </fill>
    <fill>
      <patternFill patternType="solid">
        <fgColor theme="4" tint="0.59996337778862885"/>
        <bgColor indexed="64"/>
      </patternFill>
    </fill>
    <fill>
      <patternFill patternType="solid">
        <fgColor rgb="FFC6E0B4"/>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diagonal/>
    </border>
    <border>
      <left/>
      <right/>
      <top style="medium">
        <color theme="1"/>
      </top>
      <bottom/>
      <diagonal/>
    </border>
    <border>
      <left style="thin">
        <color theme="1"/>
      </left>
      <right style="thin">
        <color theme="1"/>
      </right>
      <top style="thin">
        <color theme="1"/>
      </top>
      <bottom style="thin">
        <color theme="1"/>
      </bottom>
      <diagonal/>
    </border>
    <border>
      <left style="thin">
        <color theme="1"/>
      </left>
      <right/>
      <top style="thin">
        <color theme="1"/>
      </top>
      <bottom/>
      <diagonal/>
    </border>
    <border>
      <left style="thin">
        <color theme="1"/>
      </left>
      <right/>
      <top/>
      <bottom style="thin">
        <color theme="1"/>
      </bottom>
      <diagonal/>
    </border>
    <border>
      <left style="thin">
        <color theme="1"/>
      </left>
      <right/>
      <top style="thin">
        <color theme="1"/>
      </top>
      <bottom style="thin">
        <color theme="1"/>
      </bottom>
      <diagonal/>
    </border>
    <border>
      <left style="thin">
        <color indexed="64"/>
      </left>
      <right style="thin">
        <color indexed="64"/>
      </right>
      <top style="medium">
        <color indexed="64"/>
      </top>
      <bottom style="thin">
        <color indexed="64"/>
      </bottom>
      <diagonal/>
    </border>
    <border>
      <left style="thin">
        <color indexed="64"/>
      </left>
      <right style="mediumDashDot">
        <color indexed="64"/>
      </right>
      <top style="medium">
        <color indexed="64"/>
      </top>
      <bottom style="thin">
        <color indexed="64"/>
      </bottom>
      <diagonal/>
    </border>
    <border>
      <left style="mediumDashDot">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theme="1"/>
      </left>
      <right/>
      <top style="medium">
        <color theme="1"/>
      </top>
      <bottom style="thin">
        <color theme="1"/>
      </bottom>
      <diagonal/>
    </border>
    <border>
      <left/>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thin">
        <color theme="1"/>
      </left>
      <right style="thin">
        <color theme="1"/>
      </right>
      <top/>
      <bottom style="thin">
        <color theme="1"/>
      </bottom>
      <diagonal/>
    </border>
    <border>
      <left style="thin">
        <color theme="1"/>
      </left>
      <right style="medium">
        <color theme="1"/>
      </right>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indexed="64"/>
      </left>
      <right style="thin">
        <color indexed="64"/>
      </right>
      <top style="thin">
        <color indexed="64"/>
      </top>
      <bottom style="double">
        <color indexed="64"/>
      </bottom>
      <diagonal/>
    </border>
    <border>
      <left style="thin">
        <color theme="1"/>
      </left>
      <right style="thin">
        <color theme="1"/>
      </right>
      <top style="thin">
        <color theme="1"/>
      </top>
      <bottom/>
      <diagonal/>
    </border>
    <border>
      <left style="thin">
        <color indexed="64"/>
      </left>
      <right style="thin">
        <color indexed="64"/>
      </right>
      <top/>
      <bottom style="medium">
        <color indexed="64"/>
      </bottom>
      <diagonal/>
    </border>
    <border>
      <left style="thin">
        <color indexed="64"/>
      </left>
      <right style="thin">
        <color indexed="64"/>
      </right>
      <top/>
      <bottom style="medium">
        <color theme="1"/>
      </bottom>
      <diagonal/>
    </border>
    <border>
      <left style="thin">
        <color indexed="64"/>
      </left>
      <right/>
      <top/>
      <bottom style="medium">
        <color theme="1"/>
      </bottom>
      <diagonal/>
    </border>
    <border>
      <left style="thin">
        <color indexed="64"/>
      </left>
      <right/>
      <top style="thin">
        <color indexed="64"/>
      </top>
      <bottom style="double">
        <color indexed="64"/>
      </bottom>
      <diagonal/>
    </border>
    <border>
      <left style="thin">
        <color theme="1"/>
      </left>
      <right style="thin">
        <color theme="1"/>
      </right>
      <top style="thin">
        <color indexed="64"/>
      </top>
      <bottom style="double">
        <color indexed="64"/>
      </bottom>
      <diagonal/>
    </border>
    <border>
      <left style="thin">
        <color theme="1"/>
      </left>
      <right style="medium">
        <color indexed="64"/>
      </right>
      <top style="thin">
        <color indexed="64"/>
      </top>
      <bottom style="double">
        <color indexed="64"/>
      </bottom>
      <diagonal/>
    </border>
    <border>
      <left/>
      <right style="medium">
        <color indexed="64"/>
      </right>
      <top/>
      <bottom style="medium">
        <color theme="1"/>
      </bottom>
      <diagonal/>
    </border>
    <border>
      <left style="medium">
        <color indexed="64"/>
      </left>
      <right style="thin">
        <color indexed="64"/>
      </right>
      <top style="medium">
        <color indexed="64"/>
      </top>
      <bottom style="thin">
        <color theme="1"/>
      </bottom>
      <diagonal/>
    </border>
    <border>
      <left style="thin">
        <color indexed="64"/>
      </left>
      <right style="thin">
        <color indexed="64"/>
      </right>
      <top style="medium">
        <color indexed="64"/>
      </top>
      <bottom style="thin">
        <color theme="1"/>
      </bottom>
      <diagonal/>
    </border>
    <border>
      <left style="thin">
        <color indexed="64"/>
      </left>
      <right/>
      <top style="medium">
        <color indexed="64"/>
      </top>
      <bottom style="thin">
        <color theme="1"/>
      </bottom>
      <diagonal/>
    </border>
    <border>
      <left style="thin">
        <color theme="1"/>
      </left>
      <right/>
      <top style="thin">
        <color theme="1"/>
      </top>
      <bottom style="medium">
        <color theme="1"/>
      </bottom>
      <diagonal/>
    </border>
    <border>
      <left style="thin">
        <color theme="1"/>
      </left>
      <right style="thin">
        <color theme="1"/>
      </right>
      <top/>
      <bottom style="medium">
        <color theme="1"/>
      </bottom>
      <diagonal/>
    </border>
    <border>
      <left style="thin">
        <color theme="1"/>
      </left>
      <right style="medium">
        <color theme="1"/>
      </right>
      <top/>
      <bottom style="medium">
        <color theme="1"/>
      </bottom>
      <diagonal/>
    </border>
    <border>
      <left style="mediumDashDot">
        <color indexed="64"/>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DashDot">
        <color theme="1"/>
      </left>
      <right style="thin">
        <color theme="1"/>
      </right>
      <top style="thin">
        <color theme="1"/>
      </top>
      <bottom/>
      <diagonal/>
    </border>
    <border>
      <left style="mediumDashDot">
        <color theme="1"/>
      </left>
      <right style="thin">
        <color theme="1"/>
      </right>
      <top/>
      <bottom style="medium">
        <color theme="1"/>
      </bottom>
      <diagonal/>
    </border>
    <border>
      <left style="mediumDashDot">
        <color theme="1"/>
      </left>
      <right style="thin">
        <color theme="1"/>
      </right>
      <top/>
      <bottom style="thin">
        <color theme="1"/>
      </bottom>
      <diagonal/>
    </border>
    <border>
      <left style="mediumDashDot">
        <color theme="1"/>
      </left>
      <right style="thin">
        <color theme="1"/>
      </right>
      <top style="thin">
        <color theme="1"/>
      </top>
      <bottom style="thin">
        <color theme="1"/>
      </bottom>
      <diagonal/>
    </border>
    <border>
      <left/>
      <right style="medium">
        <color theme="1"/>
      </right>
      <top style="medium">
        <color theme="1"/>
      </top>
      <bottom/>
      <diagonal/>
    </border>
    <border>
      <left style="mediumDashDot">
        <color theme="1"/>
      </left>
      <right style="thin">
        <color theme="1"/>
      </right>
      <top style="medium">
        <color theme="1"/>
      </top>
      <bottom/>
      <diagonal/>
    </border>
    <border>
      <left style="thin">
        <color theme="1"/>
      </left>
      <right style="thin">
        <color theme="1"/>
      </right>
      <top style="medium">
        <color theme="1"/>
      </top>
      <bottom/>
      <diagonal/>
    </border>
    <border>
      <left style="thin">
        <color theme="1"/>
      </left>
      <right style="medium">
        <color theme="1"/>
      </right>
      <top style="medium">
        <color theme="1"/>
      </top>
      <bottom/>
      <diagonal/>
    </border>
    <border>
      <left style="medium">
        <color theme="1"/>
      </left>
      <right style="thin">
        <color theme="1"/>
      </right>
      <top/>
      <bottom style="medium">
        <color theme="1"/>
      </bottom>
      <diagonal/>
    </border>
    <border>
      <left style="thin">
        <color indexed="64"/>
      </left>
      <right/>
      <top/>
      <bottom style="medium">
        <color indexed="64"/>
      </bottom>
      <diagonal/>
    </border>
    <border>
      <left style="mediumDashDot">
        <color indexed="64"/>
      </left>
      <right/>
      <top style="thin">
        <color indexed="64"/>
      </top>
      <bottom style="double">
        <color indexed="64"/>
      </bottom>
      <diagonal/>
    </border>
    <border>
      <left style="medium">
        <color theme="1"/>
      </left>
      <right style="thin">
        <color theme="1"/>
      </right>
      <top style="thin">
        <color theme="1"/>
      </top>
      <bottom/>
      <diagonal/>
    </border>
    <border>
      <left style="medium">
        <color theme="1"/>
      </left>
      <right style="thin">
        <color theme="1"/>
      </right>
      <top style="thin">
        <color indexed="64"/>
      </top>
      <bottom style="double">
        <color indexed="64"/>
      </bottom>
      <diagonal/>
    </border>
    <border>
      <left style="thin">
        <color theme="1"/>
      </left>
      <right/>
      <top style="thin">
        <color indexed="64"/>
      </top>
      <bottom style="double">
        <color indexed="64"/>
      </bottom>
      <diagonal/>
    </border>
    <border>
      <left style="mediumDashDot">
        <color theme="1"/>
      </left>
      <right style="thin">
        <color theme="1"/>
      </right>
      <top style="thin">
        <color indexed="64"/>
      </top>
      <bottom style="double">
        <color indexed="64"/>
      </bottom>
      <diagonal/>
    </border>
    <border>
      <left style="medium">
        <color theme="1"/>
      </left>
      <right/>
      <top style="double">
        <color indexed="64"/>
      </top>
      <bottom style="medium">
        <color theme="1"/>
      </bottom>
      <diagonal/>
    </border>
    <border>
      <left/>
      <right style="thin">
        <color indexed="64"/>
      </right>
      <top style="double">
        <color indexed="64"/>
      </top>
      <bottom style="medium">
        <color theme="1"/>
      </bottom>
      <diagonal/>
    </border>
    <border>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top style="medium">
        <color auto="1"/>
      </top>
      <bottom style="thin">
        <color auto="1"/>
      </bottom>
      <diagonal/>
    </border>
    <border>
      <left/>
      <right style="thin">
        <color indexed="64"/>
      </right>
      <top style="medium">
        <color indexed="64"/>
      </top>
      <bottom style="thin">
        <color indexed="64"/>
      </bottom>
      <diagonal/>
    </border>
    <border>
      <left style="mediumDashDot">
        <color indexed="64"/>
      </left>
      <right style="thin">
        <color indexed="64"/>
      </right>
      <top style="thin">
        <color indexed="64"/>
      </top>
      <bottom style="thin">
        <color indexed="64"/>
      </bottom>
      <diagonal/>
    </border>
    <border>
      <left style="mediumDashDot">
        <color indexed="64"/>
      </left>
      <right style="thin">
        <color indexed="64"/>
      </right>
      <top/>
      <bottom style="thin">
        <color indexed="64"/>
      </bottom>
      <diagonal/>
    </border>
    <border>
      <left style="mediumDashDot">
        <color indexed="64"/>
      </left>
      <right/>
      <top style="medium">
        <color indexed="64"/>
      </top>
      <bottom/>
      <diagonal/>
    </border>
    <border>
      <left style="mediumDashDot">
        <color indexed="64"/>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top style="medium">
        <color indexed="64"/>
      </top>
      <bottom/>
      <diagonal/>
    </border>
    <border>
      <left style="mediumDashDot">
        <color indexed="64"/>
      </left>
      <right style="thin">
        <color indexed="64"/>
      </right>
      <top/>
      <bottom/>
      <diagonal/>
    </border>
    <border>
      <left/>
      <right style="thin">
        <color indexed="64"/>
      </right>
      <top style="medium">
        <color indexed="64"/>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s>
  <cellStyleXfs count="4">
    <xf numFmtId="0" fontId="0" fillId="0" borderId="0"/>
    <xf numFmtId="44" fontId="18" fillId="0" borderId="0" applyFont="0" applyFill="0" applyBorder="0" applyAlignment="0" applyProtection="0"/>
    <xf numFmtId="9" fontId="18" fillId="0" borderId="0" applyFont="0" applyFill="0" applyBorder="0" applyAlignment="0" applyProtection="0"/>
    <xf numFmtId="0" fontId="55" fillId="0" borderId="0" applyNumberFormat="0" applyFill="0" applyBorder="0" applyAlignment="0" applyProtection="0"/>
  </cellStyleXfs>
  <cellXfs count="649">
    <xf numFmtId="0" fontId="0" fillId="0" borderId="0" xfId="0"/>
    <xf numFmtId="0" fontId="1" fillId="0" borderId="0" xfId="0" applyFont="1" applyProtection="1">
      <protection hidden="1"/>
    </xf>
    <xf numFmtId="0" fontId="1" fillId="0" borderId="0" xfId="0" applyFont="1" applyAlignment="1" applyProtection="1">
      <alignment vertical="center"/>
      <protection hidden="1"/>
    </xf>
    <xf numFmtId="0" fontId="1" fillId="0" borderId="12" xfId="0" applyFont="1" applyBorder="1" applyAlignment="1" applyProtection="1">
      <alignment horizontal="center" vertical="center"/>
      <protection hidden="1"/>
    </xf>
    <xf numFmtId="0" fontId="1" fillId="0" borderId="12" xfId="0" applyFont="1" applyBorder="1" applyProtection="1">
      <protection hidden="1"/>
    </xf>
    <xf numFmtId="0" fontId="2" fillId="0" borderId="2" xfId="0" applyFont="1" applyBorder="1" applyAlignment="1" applyProtection="1">
      <alignment horizontal="right" vertical="center"/>
      <protection hidden="1"/>
    </xf>
    <xf numFmtId="0" fontId="8" fillId="0" borderId="0" xfId="0" applyFont="1" applyProtection="1">
      <protection hidden="1"/>
    </xf>
    <xf numFmtId="0" fontId="2" fillId="0" borderId="0" xfId="0" applyFont="1" applyProtection="1">
      <protection hidden="1"/>
    </xf>
    <xf numFmtId="0" fontId="0" fillId="0" borderId="0" xfId="0" applyAlignment="1">
      <alignment horizontal="center"/>
    </xf>
    <xf numFmtId="1" fontId="0" fillId="0" borderId="0" xfId="0" applyNumberFormat="1" applyAlignment="1">
      <alignment horizontal="center"/>
    </xf>
    <xf numFmtId="165" fontId="0" fillId="0" borderId="0" xfId="1" applyNumberFormat="1" applyFont="1" applyProtection="1"/>
    <xf numFmtId="166" fontId="0" fillId="0" borderId="0" xfId="1" applyNumberFormat="1" applyFont="1" applyProtection="1"/>
    <xf numFmtId="44" fontId="0" fillId="0" borderId="0" xfId="1" applyFont="1" applyProtection="1"/>
    <xf numFmtId="10" fontId="0" fillId="0" borderId="0" xfId="2" applyNumberFormat="1" applyFont="1" applyProtection="1"/>
    <xf numFmtId="0" fontId="17" fillId="0" borderId="0" xfId="0" applyFont="1"/>
    <xf numFmtId="0" fontId="17" fillId="0" borderId="0" xfId="0" applyFont="1" applyAlignment="1">
      <alignment horizontal="center"/>
    </xf>
    <xf numFmtId="0" fontId="17" fillId="0" borderId="0" xfId="0" applyFont="1" applyAlignment="1">
      <alignment horizontal="center" wrapText="1"/>
    </xf>
    <xf numFmtId="166" fontId="20" fillId="0" borderId="1" xfId="0" applyNumberFormat="1" applyFont="1" applyBorder="1" applyAlignment="1" applyProtection="1">
      <alignment horizontal="center" vertical="center"/>
      <protection locked="0"/>
    </xf>
    <xf numFmtId="44" fontId="20" fillId="0" borderId="2" xfId="1" applyFont="1" applyBorder="1" applyAlignment="1" applyProtection="1">
      <alignment horizontal="center" vertical="center"/>
      <protection locked="0"/>
    </xf>
    <xf numFmtId="166" fontId="27" fillId="0" borderId="0" xfId="0" applyNumberFormat="1" applyFont="1" applyAlignment="1">
      <alignment horizontal="center"/>
    </xf>
    <xf numFmtId="44" fontId="20" fillId="0" borderId="0" xfId="1" applyFont="1" applyFill="1" applyBorder="1" applyAlignment="1" applyProtection="1">
      <alignment horizontal="center"/>
    </xf>
    <xf numFmtId="166" fontId="22" fillId="0" borderId="0" xfId="0" applyNumberFormat="1" applyFont="1" applyAlignment="1">
      <alignment vertical="center"/>
    </xf>
    <xf numFmtId="166" fontId="28" fillId="0" borderId="0" xfId="0" applyNumberFormat="1" applyFont="1"/>
    <xf numFmtId="0" fontId="20" fillId="0" borderId="20" xfId="0" applyFont="1" applyBorder="1" applyAlignment="1" applyProtection="1">
      <alignment horizontal="center" vertical="center" wrapText="1"/>
      <protection locked="0"/>
    </xf>
    <xf numFmtId="166" fontId="20" fillId="5" borderId="1" xfId="0" applyNumberFormat="1" applyFont="1" applyFill="1" applyBorder="1" applyAlignment="1" applyProtection="1">
      <alignment horizontal="center" vertical="center"/>
      <protection locked="0"/>
    </xf>
    <xf numFmtId="44" fontId="20" fillId="5" borderId="2" xfId="1" applyFont="1" applyFill="1" applyBorder="1" applyAlignment="1" applyProtection="1">
      <alignment horizontal="center" vertical="center"/>
      <protection locked="0"/>
    </xf>
    <xf numFmtId="166" fontId="20" fillId="0" borderId="13" xfId="0" applyNumberFormat="1" applyFont="1" applyBorder="1" applyAlignment="1" applyProtection="1">
      <alignment horizontal="center" vertical="center"/>
      <protection locked="0"/>
    </xf>
    <xf numFmtId="44" fontId="20" fillId="0" borderId="6" xfId="1" applyFont="1" applyBorder="1" applyAlignment="1" applyProtection="1">
      <alignment horizontal="center" vertical="center"/>
      <protection locked="0"/>
    </xf>
    <xf numFmtId="166" fontId="20" fillId="5" borderId="59" xfId="0" applyNumberFormat="1" applyFont="1" applyFill="1" applyBorder="1" applyAlignment="1" applyProtection="1">
      <alignment horizontal="center" vertical="center"/>
      <protection locked="0"/>
    </xf>
    <xf numFmtId="44" fontId="20" fillId="5" borderId="64" xfId="1" applyFont="1" applyFill="1" applyBorder="1" applyAlignment="1" applyProtection="1">
      <alignment horizontal="center" vertical="center"/>
      <protection locked="0"/>
    </xf>
    <xf numFmtId="0" fontId="2" fillId="0" borderId="0" xfId="0" applyFont="1"/>
    <xf numFmtId="0" fontId="3" fillId="0" borderId="0" xfId="0" applyFont="1"/>
    <xf numFmtId="0" fontId="19" fillId="0" borderId="11" xfId="0" applyFont="1" applyBorder="1"/>
    <xf numFmtId="0" fontId="19" fillId="0" borderId="0" xfId="0" applyFont="1"/>
    <xf numFmtId="0" fontId="19" fillId="0" borderId="12" xfId="0" applyFont="1" applyBorder="1"/>
    <xf numFmtId="10" fontId="0" fillId="0" borderId="0" xfId="0" applyNumberFormat="1"/>
    <xf numFmtId="0" fontId="21" fillId="7" borderId="47" xfId="0" applyFont="1" applyFill="1" applyBorder="1" applyAlignment="1">
      <alignment horizontal="center" vertical="center"/>
    </xf>
    <xf numFmtId="0" fontId="21" fillId="7" borderId="48" xfId="0" applyFont="1" applyFill="1" applyBorder="1" applyAlignment="1">
      <alignment horizontal="center" vertical="center"/>
    </xf>
    <xf numFmtId="167" fontId="21" fillId="4" borderId="61" xfId="0" applyNumberFormat="1" applyFont="1" applyFill="1" applyBorder="1" applyAlignment="1">
      <alignment horizontal="center" vertical="center"/>
    </xf>
    <xf numFmtId="0" fontId="21" fillId="0" borderId="0" xfId="0" applyFont="1" applyAlignment="1">
      <alignment horizontal="center" vertical="center"/>
    </xf>
    <xf numFmtId="0" fontId="20" fillId="0" borderId="0" xfId="0" applyFont="1" applyAlignment="1">
      <alignment vertical="center"/>
    </xf>
    <xf numFmtId="167" fontId="21" fillId="0" borderId="0" xfId="0" applyNumberFormat="1" applyFont="1" applyAlignment="1">
      <alignment horizontal="center" vertical="center"/>
    </xf>
    <xf numFmtId="44" fontId="20" fillId="0" borderId="0" xfId="0" applyNumberFormat="1" applyFont="1" applyAlignment="1">
      <alignment vertical="center"/>
    </xf>
    <xf numFmtId="44" fontId="21" fillId="0" borderId="0" xfId="0" applyNumberFormat="1" applyFont="1" applyAlignment="1">
      <alignment vertical="center"/>
    </xf>
    <xf numFmtId="1" fontId="20" fillId="0" borderId="0" xfId="0" applyNumberFormat="1" applyFont="1" applyAlignment="1">
      <alignment vertical="center"/>
    </xf>
    <xf numFmtId="0" fontId="21" fillId="0" borderId="0" xfId="0" applyFont="1" applyAlignment="1">
      <alignment vertical="center"/>
    </xf>
    <xf numFmtId="0" fontId="21" fillId="7" borderId="68" xfId="0" applyFont="1" applyFill="1" applyBorder="1" applyAlignment="1">
      <alignment horizontal="center" vertical="center"/>
    </xf>
    <xf numFmtId="0" fontId="21" fillId="7" borderId="69" xfId="0" applyFont="1" applyFill="1" applyBorder="1" applyAlignment="1">
      <alignment horizontal="center" vertical="center"/>
    </xf>
    <xf numFmtId="0" fontId="21" fillId="7" borderId="70" xfId="0" applyFont="1" applyFill="1" applyBorder="1" applyAlignment="1">
      <alignment horizontal="center" vertical="center"/>
    </xf>
    <xf numFmtId="0" fontId="6" fillId="6" borderId="57" xfId="0" applyFont="1" applyFill="1" applyBorder="1" applyAlignment="1">
      <alignment horizontal="center"/>
    </xf>
    <xf numFmtId="0" fontId="21" fillId="6" borderId="58" xfId="0" applyFont="1" applyFill="1" applyBorder="1" applyAlignment="1">
      <alignment horizontal="center" vertical="center" wrapText="1"/>
    </xf>
    <xf numFmtId="0" fontId="21" fillId="6" borderId="71" xfId="0" applyFont="1" applyFill="1" applyBorder="1" applyAlignment="1">
      <alignment horizontal="center" vertical="center"/>
    </xf>
    <xf numFmtId="7" fontId="21" fillId="0" borderId="0" xfId="0" applyNumberFormat="1" applyFont="1" applyAlignment="1">
      <alignment horizontal="right" vertical="center"/>
    </xf>
    <xf numFmtId="0" fontId="25" fillId="0" borderId="0" xfId="0" applyFont="1" applyAlignment="1">
      <alignment horizontal="left"/>
    </xf>
    <xf numFmtId="0" fontId="26" fillId="0" borderId="0" xfId="0" applyFont="1"/>
    <xf numFmtId="0" fontId="24" fillId="0" borderId="0" xfId="0" applyFont="1"/>
    <xf numFmtId="0" fontId="3" fillId="0" borderId="0" xfId="0" applyFont="1" applyAlignment="1">
      <alignment vertical="center"/>
    </xf>
    <xf numFmtId="0" fontId="21" fillId="6" borderId="1" xfId="0" applyFont="1" applyFill="1" applyBorder="1" applyAlignment="1">
      <alignment horizontal="center" vertical="center" wrapText="1"/>
    </xf>
    <xf numFmtId="0" fontId="21" fillId="6" borderId="2" xfId="0" applyFont="1" applyFill="1" applyBorder="1" applyAlignment="1">
      <alignment horizontal="center" vertical="center" wrapText="1"/>
    </xf>
    <xf numFmtId="44" fontId="21" fillId="4" borderId="25" xfId="1" applyFont="1" applyFill="1" applyBorder="1" applyAlignment="1" applyProtection="1">
      <alignment horizontal="center" vertical="center"/>
    </xf>
    <xf numFmtId="44" fontId="21" fillId="4" borderId="26" xfId="1" applyFont="1" applyFill="1" applyBorder="1" applyAlignment="1" applyProtection="1">
      <alignment horizontal="center" vertical="center"/>
    </xf>
    <xf numFmtId="44" fontId="20" fillId="0" borderId="45" xfId="0" applyNumberFormat="1" applyFont="1" applyBorder="1" applyAlignment="1" applyProtection="1">
      <alignment horizontal="center" vertical="center"/>
      <protection locked="0"/>
    </xf>
    <xf numFmtId="0" fontId="20" fillId="8" borderId="86" xfId="0" applyFont="1" applyFill="1" applyBorder="1" applyAlignment="1">
      <alignment vertical="center"/>
    </xf>
    <xf numFmtId="0" fontId="20" fillId="8" borderId="37" xfId="0" applyFont="1" applyFill="1" applyBorder="1" applyAlignment="1">
      <alignment vertical="center"/>
    </xf>
    <xf numFmtId="44" fontId="20" fillId="5" borderId="46" xfId="0" applyNumberFormat="1" applyFont="1" applyFill="1" applyBorder="1" applyAlignment="1" applyProtection="1">
      <alignment horizontal="center" vertical="center"/>
      <protection locked="0"/>
    </xf>
    <xf numFmtId="44" fontId="20" fillId="0" borderId="46" xfId="0" applyNumberFormat="1" applyFont="1" applyBorder="1" applyAlignment="1" applyProtection="1">
      <alignment horizontal="center" vertical="center"/>
      <protection locked="0"/>
    </xf>
    <xf numFmtId="44" fontId="20" fillId="5" borderId="44" xfId="0" applyNumberFormat="1" applyFont="1" applyFill="1" applyBorder="1" applyAlignment="1" applyProtection="1">
      <alignment horizontal="center" vertical="center"/>
      <protection locked="0"/>
    </xf>
    <xf numFmtId="44" fontId="20" fillId="0" borderId="90" xfId="0" applyNumberFormat="1" applyFont="1" applyBorder="1" applyAlignment="1" applyProtection="1">
      <alignment horizontal="center" vertical="center"/>
      <protection locked="0"/>
    </xf>
    <xf numFmtId="0" fontId="20" fillId="5" borderId="53" xfId="0" applyFont="1" applyFill="1" applyBorder="1" applyAlignment="1" applyProtection="1">
      <alignment horizontal="center" vertical="center"/>
      <protection locked="0"/>
    </xf>
    <xf numFmtId="0" fontId="20" fillId="0" borderId="53" xfId="0" applyFont="1" applyBorder="1" applyAlignment="1" applyProtection="1">
      <alignment horizontal="center" vertical="center"/>
      <protection locked="0"/>
    </xf>
    <xf numFmtId="0" fontId="20" fillId="5" borderId="88" xfId="0" applyFont="1" applyFill="1" applyBorder="1" applyAlignment="1" applyProtection="1">
      <alignment horizontal="center" vertical="center"/>
      <protection locked="0"/>
    </xf>
    <xf numFmtId="0" fontId="20" fillId="0" borderId="89" xfId="0" applyFont="1" applyBorder="1" applyAlignment="1" applyProtection="1">
      <alignment horizontal="center" vertical="center"/>
      <protection locked="0"/>
    </xf>
    <xf numFmtId="44" fontId="20" fillId="8" borderId="61" xfId="0" applyNumberFormat="1" applyFont="1" applyFill="1" applyBorder="1" applyAlignment="1">
      <alignment horizontal="center" vertical="center"/>
    </xf>
    <xf numFmtId="1" fontId="20" fillId="8" borderId="86" xfId="0" applyNumberFormat="1" applyFont="1" applyFill="1" applyBorder="1" applyAlignment="1">
      <alignment horizontal="center" vertical="center"/>
    </xf>
    <xf numFmtId="0" fontId="20" fillId="8" borderId="27" xfId="0" applyFont="1" applyFill="1" applyBorder="1" applyAlignment="1">
      <alignment horizontal="center" vertical="center"/>
    </xf>
    <xf numFmtId="0" fontId="20" fillId="8" borderId="37" xfId="0" applyFont="1" applyFill="1" applyBorder="1" applyAlignment="1">
      <alignment horizontal="center" vertical="center"/>
    </xf>
    <xf numFmtId="0" fontId="23" fillId="0" borderId="36" xfId="0" applyFont="1" applyBorder="1" applyAlignment="1">
      <alignment vertical="center" wrapText="1"/>
    </xf>
    <xf numFmtId="0" fontId="23" fillId="0" borderId="0" xfId="0" applyFont="1" applyAlignment="1">
      <alignment vertical="center" wrapText="1"/>
    </xf>
    <xf numFmtId="0" fontId="2" fillId="0" borderId="94" xfId="0" applyFont="1" applyBorder="1" applyAlignment="1" applyProtection="1">
      <alignment vertical="center"/>
      <protection hidden="1"/>
    </xf>
    <xf numFmtId="0" fontId="21" fillId="0" borderId="94" xfId="0" applyFont="1" applyBorder="1" applyAlignment="1">
      <alignment horizontal="center" vertical="center"/>
    </xf>
    <xf numFmtId="0" fontId="0" fillId="0" borderId="0" xfId="0" applyProtection="1">
      <protection hidden="1"/>
    </xf>
    <xf numFmtId="0" fontId="0" fillId="0" borderId="27" xfId="0" applyBorder="1" applyProtection="1">
      <protection hidden="1"/>
    </xf>
    <xf numFmtId="0" fontId="21" fillId="7" borderId="35" xfId="0" applyFont="1" applyFill="1" applyBorder="1" applyAlignment="1">
      <alignment horizontal="center" vertical="center"/>
    </xf>
    <xf numFmtId="44" fontId="16" fillId="0" borderId="0" xfId="1" applyFont="1" applyBorder="1" applyAlignment="1" applyProtection="1">
      <alignment vertical="center"/>
      <protection hidden="1"/>
    </xf>
    <xf numFmtId="0" fontId="4" fillId="0" borderId="0" xfId="0" applyFont="1" applyAlignment="1" applyProtection="1">
      <alignment horizontal="center" vertical="center"/>
      <protection hidden="1"/>
    </xf>
    <xf numFmtId="49" fontId="11" fillId="0" borderId="2" xfId="0" applyNumberFormat="1" applyFont="1" applyBorder="1" applyAlignment="1" applyProtection="1">
      <alignment horizontal="center" vertical="center"/>
      <protection locked="0"/>
    </xf>
    <xf numFmtId="49" fontId="11" fillId="5" borderId="2" xfId="0" applyNumberFormat="1" applyFont="1" applyFill="1" applyBorder="1" applyAlignment="1" applyProtection="1">
      <alignment horizontal="center" vertical="center"/>
      <protection locked="0"/>
    </xf>
    <xf numFmtId="49" fontId="21" fillId="0" borderId="2" xfId="0" applyNumberFormat="1" applyFont="1" applyBorder="1" applyAlignment="1" applyProtection="1">
      <alignment horizontal="center" vertical="center"/>
      <protection locked="0"/>
    </xf>
    <xf numFmtId="49" fontId="21" fillId="5" borderId="2" xfId="0" applyNumberFormat="1" applyFont="1" applyFill="1" applyBorder="1" applyAlignment="1" applyProtection="1">
      <alignment horizontal="center" vertical="center"/>
      <protection locked="0"/>
    </xf>
    <xf numFmtId="49" fontId="21" fillId="0" borderId="1" xfId="0" applyNumberFormat="1" applyFont="1" applyBorder="1" applyAlignment="1" applyProtection="1">
      <alignment horizontal="center" vertical="center"/>
      <protection locked="0"/>
    </xf>
    <xf numFmtId="44" fontId="21" fillId="0" borderId="1" xfId="1" applyFont="1" applyBorder="1" applyAlignment="1" applyProtection="1">
      <alignment horizontal="center" vertical="center"/>
      <protection locked="0"/>
    </xf>
    <xf numFmtId="49" fontId="21" fillId="5" borderId="1" xfId="0" applyNumberFormat="1" applyFont="1" applyFill="1" applyBorder="1" applyAlignment="1" applyProtection="1">
      <alignment horizontal="center" vertical="center"/>
      <protection locked="0"/>
    </xf>
    <xf numFmtId="44" fontId="21" fillId="5" borderId="1" xfId="1" applyFont="1" applyFill="1" applyBorder="1" applyAlignment="1" applyProtection="1">
      <alignment horizontal="center" vertical="center"/>
      <protection locked="0"/>
    </xf>
    <xf numFmtId="0" fontId="2" fillId="0" borderId="0" xfId="0" applyFont="1" applyAlignment="1" applyProtection="1">
      <alignment horizontal="center"/>
      <protection hidden="1"/>
    </xf>
    <xf numFmtId="0" fontId="24" fillId="0" borderId="0" xfId="0" applyFont="1" applyAlignment="1" applyProtection="1">
      <alignment horizontal="center"/>
      <protection hidden="1"/>
    </xf>
    <xf numFmtId="0" fontId="24" fillId="0" borderId="0" xfId="0" applyFont="1" applyProtection="1">
      <protection hidden="1"/>
    </xf>
    <xf numFmtId="0" fontId="2" fillId="0" borderId="0" xfId="1" applyNumberFormat="1" applyFont="1" applyProtection="1">
      <protection hidden="1"/>
    </xf>
    <xf numFmtId="0" fontId="2" fillId="0" borderId="0" xfId="0" applyFont="1" applyAlignment="1" applyProtection="1">
      <alignment horizontal="center" vertical="center"/>
      <protection hidden="1"/>
    </xf>
    <xf numFmtId="0" fontId="25" fillId="3" borderId="34" xfId="0" applyFont="1" applyFill="1" applyBorder="1" applyAlignment="1" applyProtection="1">
      <alignment horizontal="right" vertical="center"/>
      <protection hidden="1"/>
    </xf>
    <xf numFmtId="0" fontId="25" fillId="3" borderId="95" xfId="0" applyFont="1" applyFill="1" applyBorder="1" applyAlignment="1" applyProtection="1">
      <alignment horizontal="right" vertical="center"/>
      <protection hidden="1"/>
    </xf>
    <xf numFmtId="0" fontId="14" fillId="0" borderId="0" xfId="0" applyFont="1" applyAlignment="1" applyProtection="1">
      <alignment vertical="top"/>
      <protection hidden="1"/>
    </xf>
    <xf numFmtId="0" fontId="25" fillId="9" borderId="20" xfId="0" applyFont="1" applyFill="1" applyBorder="1" applyAlignment="1" applyProtection="1">
      <alignment horizontal="right" vertical="center" wrapText="1"/>
      <protection hidden="1"/>
    </xf>
    <xf numFmtId="0" fontId="25" fillId="9" borderId="1" xfId="0" applyFont="1" applyFill="1" applyBorder="1" applyAlignment="1" applyProtection="1">
      <alignment horizontal="right" vertical="center" wrapText="1"/>
      <protection hidden="1"/>
    </xf>
    <xf numFmtId="0" fontId="32" fillId="0" borderId="17" xfId="0" applyFont="1" applyBorder="1" applyAlignment="1" applyProtection="1">
      <alignment horizontal="center" vertical="center"/>
      <protection locked="0"/>
    </xf>
    <xf numFmtId="0" fontId="6" fillId="0" borderId="0" xfId="0" applyFont="1" applyAlignment="1" applyProtection="1">
      <alignment horizontal="right" vertical="center"/>
      <protection hidden="1"/>
    </xf>
    <xf numFmtId="44" fontId="21" fillId="0" borderId="0" xfId="1" applyFont="1" applyFill="1" applyBorder="1" applyAlignment="1" applyProtection="1">
      <alignment horizontal="center" vertical="center"/>
      <protection hidden="1"/>
    </xf>
    <xf numFmtId="0" fontId="25" fillId="0" borderId="0" xfId="0" applyFont="1" applyAlignment="1" applyProtection="1">
      <alignment vertical="top"/>
      <protection hidden="1"/>
    </xf>
    <xf numFmtId="0" fontId="2" fillId="0" borderId="0" xfId="0" applyFont="1" applyAlignment="1" applyProtection="1">
      <alignment horizontal="right"/>
      <protection hidden="1"/>
    </xf>
    <xf numFmtId="0" fontId="21" fillId="0" borderId="36" xfId="0" applyFont="1" applyBorder="1" applyAlignment="1">
      <alignment vertical="center"/>
    </xf>
    <xf numFmtId="0" fontId="3" fillId="0" borderId="0" xfId="0" applyFont="1" applyAlignment="1" applyProtection="1">
      <alignment horizontal="center"/>
      <protection hidden="1"/>
    </xf>
    <xf numFmtId="0" fontId="3" fillId="0" borderId="0" xfId="0" applyFont="1" applyProtection="1">
      <protection hidden="1"/>
    </xf>
    <xf numFmtId="0" fontId="19" fillId="0" borderId="0" xfId="0" applyFont="1" applyAlignment="1" applyProtection="1">
      <alignment horizontal="center"/>
      <protection hidden="1"/>
    </xf>
    <xf numFmtId="0" fontId="19" fillId="0" borderId="0" xfId="0" applyFont="1" applyProtection="1">
      <protection hidden="1"/>
    </xf>
    <xf numFmtId="0" fontId="11" fillId="0" borderId="0" xfId="0" applyFont="1" applyAlignment="1">
      <alignment vertical="center"/>
    </xf>
    <xf numFmtId="0" fontId="11" fillId="0" borderId="36" xfId="0" applyFont="1" applyBorder="1" applyAlignment="1">
      <alignment vertical="center" wrapText="1"/>
    </xf>
    <xf numFmtId="0" fontId="11" fillId="0" borderId="0" xfId="0" applyFont="1" applyAlignment="1">
      <alignment vertical="center" wrapText="1"/>
    </xf>
    <xf numFmtId="0" fontId="19" fillId="0" borderId="0" xfId="0" applyFont="1" applyAlignment="1">
      <alignment horizontal="center"/>
    </xf>
    <xf numFmtId="0" fontId="33" fillId="0" borderId="0" xfId="0" applyFont="1"/>
    <xf numFmtId="0" fontId="19" fillId="0" borderId="0" xfId="0" applyFont="1" applyAlignment="1" applyProtection="1">
      <alignment vertical="center"/>
      <protection hidden="1"/>
    </xf>
    <xf numFmtId="0" fontId="11" fillId="7" borderId="47" xfId="0" applyFont="1" applyFill="1" applyBorder="1" applyAlignment="1">
      <alignment horizontal="center" vertical="center"/>
    </xf>
    <xf numFmtId="44" fontId="27" fillId="0" borderId="0" xfId="1" applyFont="1" applyFill="1" applyBorder="1" applyAlignment="1" applyProtection="1">
      <alignment horizontal="left" vertical="center" wrapText="1"/>
    </xf>
    <xf numFmtId="0" fontId="11" fillId="6" borderId="1" xfId="0" applyFont="1" applyFill="1" applyBorder="1" applyAlignment="1">
      <alignment horizontal="center" vertical="center" wrapText="1"/>
    </xf>
    <xf numFmtId="0" fontId="11" fillId="7" borderId="101" xfId="0" applyFont="1" applyFill="1" applyBorder="1" applyAlignment="1">
      <alignment horizontal="center" vertical="center"/>
    </xf>
    <xf numFmtId="0" fontId="11" fillId="6" borderId="2" xfId="0" applyFont="1" applyFill="1" applyBorder="1" applyAlignment="1">
      <alignment horizontal="center" vertical="center" wrapText="1"/>
    </xf>
    <xf numFmtId="0" fontId="19" fillId="0" borderId="36" xfId="0" applyFont="1" applyBorder="1" applyProtection="1">
      <protection hidden="1"/>
    </xf>
    <xf numFmtId="0" fontId="11" fillId="0" borderId="36" xfId="0" applyFont="1" applyBorder="1" applyAlignment="1">
      <alignment vertical="center"/>
    </xf>
    <xf numFmtId="1" fontId="11" fillId="0" borderId="0" xfId="0" applyNumberFormat="1" applyFont="1" applyAlignment="1">
      <alignment horizontal="center" vertical="center"/>
    </xf>
    <xf numFmtId="166" fontId="34" fillId="0" borderId="1" xfId="0" applyNumberFormat="1" applyFont="1" applyBorder="1" applyAlignment="1" applyProtection="1">
      <alignment horizontal="center" vertical="center"/>
      <protection locked="0"/>
    </xf>
    <xf numFmtId="44" fontId="34" fillId="0" borderId="1" xfId="0" applyNumberFormat="1" applyFont="1" applyBorder="1" applyAlignment="1" applyProtection="1">
      <alignment horizontal="center" vertical="center"/>
      <protection locked="0"/>
    </xf>
    <xf numFmtId="44" fontId="34" fillId="0" borderId="1" xfId="1" applyFont="1" applyBorder="1" applyAlignment="1" applyProtection="1">
      <alignment horizontal="center" vertical="center"/>
      <protection locked="0"/>
    </xf>
    <xf numFmtId="166" fontId="34" fillId="5" borderId="1" xfId="0" applyNumberFormat="1" applyFont="1" applyFill="1" applyBorder="1" applyAlignment="1" applyProtection="1">
      <alignment horizontal="center" vertical="center"/>
      <protection locked="0"/>
    </xf>
    <xf numFmtId="44" fontId="34" fillId="5" borderId="1" xfId="0" applyNumberFormat="1" applyFont="1" applyFill="1" applyBorder="1" applyAlignment="1" applyProtection="1">
      <alignment horizontal="center" vertical="center"/>
      <protection locked="0"/>
    </xf>
    <xf numFmtId="44" fontId="34" fillId="5" borderId="1" xfId="1" applyFont="1" applyFill="1" applyBorder="1" applyAlignment="1" applyProtection="1">
      <alignment horizontal="center" vertical="center"/>
      <protection locked="0"/>
    </xf>
    <xf numFmtId="44" fontId="34" fillId="0" borderId="0" xfId="1" applyFont="1" applyFill="1" applyBorder="1" applyAlignment="1" applyProtection="1">
      <alignment horizontal="center"/>
    </xf>
    <xf numFmtId="0" fontId="4" fillId="0" borderId="0" xfId="0" applyFont="1" applyAlignment="1">
      <alignment horizontal="left"/>
    </xf>
    <xf numFmtId="0" fontId="20" fillId="0" borderId="0" xfId="0" applyFont="1" applyAlignment="1" applyProtection="1">
      <alignment horizontal="center" vertical="center"/>
      <protection hidden="1"/>
    </xf>
    <xf numFmtId="0" fontId="21" fillId="0" borderId="36" xfId="0" applyFont="1" applyBorder="1" applyAlignment="1">
      <alignment horizontal="center" vertical="center" wrapText="1"/>
    </xf>
    <xf numFmtId="0" fontId="21" fillId="0" borderId="0" xfId="0" applyFont="1" applyAlignment="1">
      <alignment horizontal="center" vertical="center" wrapText="1"/>
    </xf>
    <xf numFmtId="1" fontId="34" fillId="0" borderId="1" xfId="0" applyNumberFormat="1" applyFont="1" applyBorder="1" applyAlignment="1" applyProtection="1">
      <alignment horizontal="center" vertical="center"/>
      <protection locked="0"/>
    </xf>
    <xf numFmtId="1" fontId="34" fillId="5" borderId="1" xfId="0" applyNumberFormat="1" applyFont="1" applyFill="1" applyBorder="1" applyAlignment="1" applyProtection="1">
      <alignment horizontal="center" vertical="center"/>
      <protection locked="0"/>
    </xf>
    <xf numFmtId="1" fontId="34" fillId="0" borderId="2" xfId="0" applyNumberFormat="1" applyFont="1" applyBorder="1" applyAlignment="1" applyProtection="1">
      <alignment horizontal="center" vertical="center"/>
      <protection locked="0"/>
    </xf>
    <xf numFmtId="1" fontId="34" fillId="5" borderId="2" xfId="0" applyNumberFormat="1" applyFont="1" applyFill="1" applyBorder="1" applyAlignment="1" applyProtection="1">
      <alignment horizontal="center" vertical="center"/>
      <protection locked="0"/>
    </xf>
    <xf numFmtId="0" fontId="25" fillId="0" borderId="0" xfId="0" applyFont="1" applyAlignment="1" applyProtection="1">
      <alignment horizontal="right" vertical="center"/>
      <protection hidden="1"/>
    </xf>
    <xf numFmtId="0" fontId="6" fillId="0" borderId="0" xfId="0" applyFont="1" applyAlignment="1" applyProtection="1">
      <alignment horizontal="center" vertical="center"/>
      <protection hidden="1"/>
    </xf>
    <xf numFmtId="1" fontId="20" fillId="4" borderId="79" xfId="0" applyNumberFormat="1" applyFont="1" applyFill="1" applyBorder="1" applyAlignment="1">
      <alignment horizontal="center" vertical="center" wrapText="1"/>
    </xf>
    <xf numFmtId="1" fontId="20" fillId="4" borderId="80" xfId="0" applyNumberFormat="1" applyFont="1" applyFill="1" applyBorder="1" applyAlignment="1">
      <alignment horizontal="center" vertical="center"/>
    </xf>
    <xf numFmtId="1" fontId="20" fillId="4" borderId="91" xfId="0" applyNumberFormat="1" applyFont="1" applyFill="1" applyBorder="1" applyAlignment="1">
      <alignment horizontal="center" vertical="center"/>
    </xf>
    <xf numFmtId="1" fontId="20" fillId="13" borderId="80" xfId="0" applyNumberFormat="1" applyFont="1" applyFill="1" applyBorder="1" applyAlignment="1">
      <alignment horizontal="center" vertical="center"/>
    </xf>
    <xf numFmtId="1" fontId="20" fillId="13" borderId="77" xfId="0" applyNumberFormat="1" applyFont="1" applyFill="1" applyBorder="1" applyAlignment="1">
      <alignment horizontal="center" vertical="center"/>
    </xf>
    <xf numFmtId="166" fontId="21" fillId="4" borderId="74" xfId="0" applyNumberFormat="1" applyFont="1" applyFill="1" applyBorder="1" applyAlignment="1">
      <alignment horizontal="center" vertical="center"/>
    </xf>
    <xf numFmtId="166" fontId="21" fillId="13" borderId="74" xfId="0" applyNumberFormat="1" applyFont="1" applyFill="1" applyBorder="1" applyAlignment="1">
      <alignment horizontal="center" vertical="center"/>
    </xf>
    <xf numFmtId="166" fontId="21" fillId="13" borderId="87" xfId="0" applyNumberFormat="1" applyFont="1" applyFill="1" applyBorder="1" applyAlignment="1">
      <alignment horizontal="center" vertical="center"/>
    </xf>
    <xf numFmtId="0" fontId="24" fillId="0" borderId="0" xfId="0" applyFont="1" applyAlignment="1" applyProtection="1">
      <alignment horizontal="center" wrapText="1"/>
      <protection hidden="1"/>
    </xf>
    <xf numFmtId="0" fontId="6" fillId="13" borderId="35" xfId="0" applyFont="1" applyFill="1" applyBorder="1" applyAlignment="1" applyProtection="1">
      <alignment horizontal="center" vertical="center"/>
      <protection hidden="1"/>
    </xf>
    <xf numFmtId="0" fontId="6" fillId="13" borderId="33" xfId="0" applyFont="1" applyFill="1" applyBorder="1" applyAlignment="1" applyProtection="1">
      <alignment horizontal="center" vertical="center"/>
      <protection hidden="1"/>
    </xf>
    <xf numFmtId="165" fontId="32" fillId="0" borderId="1" xfId="1" applyNumberFormat="1" applyFont="1" applyFill="1" applyBorder="1" applyAlignment="1" applyProtection="1">
      <alignment horizontal="center" vertical="center"/>
      <protection locked="0"/>
    </xf>
    <xf numFmtId="165" fontId="26" fillId="0" borderId="1" xfId="1" applyNumberFormat="1" applyFont="1" applyFill="1" applyBorder="1" applyAlignment="1" applyProtection="1">
      <alignment horizontal="center" vertical="center"/>
      <protection locked="0"/>
    </xf>
    <xf numFmtId="0" fontId="21" fillId="5" borderId="28" xfId="0" applyFont="1" applyFill="1" applyBorder="1" applyAlignment="1">
      <alignment horizontal="center" vertical="center"/>
    </xf>
    <xf numFmtId="0" fontId="21" fillId="5" borderId="27" xfId="0" applyFont="1" applyFill="1" applyBorder="1" applyAlignment="1">
      <alignment horizontal="center" wrapText="1"/>
    </xf>
    <xf numFmtId="0" fontId="11" fillId="5" borderId="38" xfId="0" applyFont="1" applyFill="1" applyBorder="1"/>
    <xf numFmtId="44" fontId="34" fillId="4" borderId="1" xfId="1" applyFont="1" applyFill="1" applyBorder="1" applyAlignment="1" applyProtection="1">
      <alignment horizontal="center" vertical="center"/>
    </xf>
    <xf numFmtId="1" fontId="34" fillId="4" borderId="1" xfId="0" applyNumberFormat="1" applyFont="1" applyFill="1" applyBorder="1" applyAlignment="1">
      <alignment horizontal="center" vertical="center"/>
    </xf>
    <xf numFmtId="44" fontId="34" fillId="4" borderId="21" xfId="1" applyFont="1" applyFill="1" applyBorder="1" applyAlignment="1" applyProtection="1">
      <alignment horizontal="center" vertical="center"/>
    </xf>
    <xf numFmtId="0" fontId="34" fillId="0" borderId="0" xfId="0" applyFont="1"/>
    <xf numFmtId="44" fontId="34" fillId="11" borderId="1" xfId="1" applyFont="1" applyFill="1" applyBorder="1" applyAlignment="1" applyProtection="1">
      <alignment horizontal="center" vertical="center"/>
    </xf>
    <xf numFmtId="1" fontId="34" fillId="11" borderId="1" xfId="0" applyNumberFormat="1" applyFont="1" applyFill="1" applyBorder="1" applyAlignment="1">
      <alignment horizontal="center" vertical="center"/>
    </xf>
    <xf numFmtId="44" fontId="34" fillId="11" borderId="21" xfId="1" applyFont="1" applyFill="1" applyBorder="1" applyAlignment="1" applyProtection="1">
      <alignment horizontal="center" vertical="center"/>
    </xf>
    <xf numFmtId="164" fontId="36" fillId="11" borderId="20" xfId="0" applyNumberFormat="1" applyFont="1" applyFill="1" applyBorder="1" applyAlignment="1">
      <alignment horizontal="center" vertical="center"/>
    </xf>
    <xf numFmtId="164" fontId="36" fillId="4" borderId="20" xfId="0" applyNumberFormat="1" applyFont="1" applyFill="1" applyBorder="1" applyAlignment="1">
      <alignment horizontal="center" vertical="center"/>
    </xf>
    <xf numFmtId="166" fontId="34" fillId="4" borderId="103" xfId="0" applyNumberFormat="1" applyFont="1" applyFill="1" applyBorder="1" applyAlignment="1">
      <alignment horizontal="center" vertical="center"/>
    </xf>
    <xf numFmtId="44" fontId="34" fillId="4" borderId="1" xfId="0" applyNumberFormat="1" applyFont="1" applyFill="1" applyBorder="1" applyAlignment="1">
      <alignment horizontal="center" vertical="center"/>
    </xf>
    <xf numFmtId="44" fontId="34" fillId="4" borderId="21" xfId="0" applyNumberFormat="1" applyFont="1" applyFill="1" applyBorder="1" applyAlignment="1">
      <alignment horizontal="center" vertical="center"/>
    </xf>
    <xf numFmtId="164" fontId="36" fillId="4" borderId="95" xfId="0" applyNumberFormat="1" applyFont="1" applyFill="1" applyBorder="1" applyAlignment="1">
      <alignment horizontal="center" vertical="center"/>
    </xf>
    <xf numFmtId="0" fontId="11" fillId="10" borderId="96" xfId="0" applyFont="1" applyFill="1" applyBorder="1" applyAlignment="1">
      <alignment horizontal="center" vertical="center" wrapText="1"/>
    </xf>
    <xf numFmtId="0" fontId="11" fillId="12" borderId="49" xfId="0" applyFont="1" applyFill="1" applyBorder="1" applyAlignment="1">
      <alignment horizontal="center" vertical="center"/>
    </xf>
    <xf numFmtId="0" fontId="11" fillId="12" borderId="75" xfId="0" applyFont="1" applyFill="1" applyBorder="1" applyAlignment="1">
      <alignment horizontal="center" vertical="center"/>
    </xf>
    <xf numFmtId="0" fontId="11" fillId="10" borderId="104" xfId="0" applyFont="1" applyFill="1" applyBorder="1" applyAlignment="1">
      <alignment horizontal="center" vertical="center" wrapText="1"/>
    </xf>
    <xf numFmtId="0" fontId="11" fillId="10" borderId="17" xfId="0" applyFont="1" applyFill="1" applyBorder="1" applyAlignment="1">
      <alignment horizontal="center" vertical="center" wrapText="1"/>
    </xf>
    <xf numFmtId="0" fontId="11" fillId="12" borderId="76" xfId="0" applyFont="1" applyFill="1" applyBorder="1" applyAlignment="1">
      <alignment horizontal="center" vertical="center"/>
    </xf>
    <xf numFmtId="9" fontId="34" fillId="5" borderId="1" xfId="2" applyFont="1" applyFill="1" applyBorder="1" applyAlignment="1" applyProtection="1">
      <alignment horizontal="center" vertical="center"/>
      <protection locked="0"/>
    </xf>
    <xf numFmtId="44" fontId="34" fillId="5" borderId="2" xfId="1" applyFont="1" applyFill="1" applyBorder="1" applyAlignment="1" applyProtection="1">
      <alignment horizontal="center"/>
      <protection locked="0"/>
    </xf>
    <xf numFmtId="9" fontId="34" fillId="5" borderId="50" xfId="2" applyFont="1" applyFill="1" applyBorder="1" applyAlignment="1" applyProtection="1">
      <alignment horizontal="center" vertical="center"/>
      <protection locked="0"/>
    </xf>
    <xf numFmtId="44" fontId="34" fillId="5" borderId="50" xfId="1" applyFont="1" applyFill="1" applyBorder="1" applyAlignment="1" applyProtection="1">
      <alignment horizontal="center" vertical="center"/>
      <protection locked="0"/>
    </xf>
    <xf numFmtId="44" fontId="34" fillId="5" borderId="99" xfId="1" applyFont="1" applyFill="1" applyBorder="1" applyAlignment="1" applyProtection="1">
      <alignment horizontal="center"/>
      <protection locked="0"/>
    </xf>
    <xf numFmtId="9" fontId="34" fillId="0" borderId="1" xfId="2" applyFont="1" applyFill="1" applyBorder="1" applyAlignment="1" applyProtection="1">
      <alignment horizontal="center" vertical="center"/>
      <protection locked="0"/>
    </xf>
    <xf numFmtId="44" fontId="34" fillId="0" borderId="1" xfId="1" applyFont="1" applyFill="1" applyBorder="1" applyAlignment="1" applyProtection="1">
      <alignment horizontal="center" vertical="center"/>
      <protection locked="0"/>
    </xf>
    <xf numFmtId="44" fontId="34" fillId="0" borderId="2" xfId="1" applyFont="1" applyFill="1" applyBorder="1" applyAlignment="1" applyProtection="1">
      <alignment horizontal="center"/>
      <protection locked="0"/>
    </xf>
    <xf numFmtId="44" fontId="34" fillId="13" borderId="1" xfId="0" applyNumberFormat="1" applyFont="1" applyFill="1" applyBorder="1" applyAlignment="1">
      <alignment horizontal="center" vertical="center"/>
    </xf>
    <xf numFmtId="44" fontId="34" fillId="13" borderId="21" xfId="0" applyNumberFormat="1" applyFont="1" applyFill="1" applyBorder="1" applyAlignment="1">
      <alignment horizontal="center" vertical="center"/>
    </xf>
    <xf numFmtId="44" fontId="34" fillId="13" borderId="50" xfId="0" applyNumberFormat="1" applyFont="1" applyFill="1" applyBorder="1" applyAlignment="1">
      <alignment horizontal="center" vertical="center"/>
    </xf>
    <xf numFmtId="44" fontId="34" fillId="13" borderId="33" xfId="0" applyNumberFormat="1" applyFont="1" applyFill="1" applyBorder="1" applyAlignment="1">
      <alignment horizontal="center" vertical="center"/>
    </xf>
    <xf numFmtId="0" fontId="6" fillId="13" borderId="62" xfId="0" applyFont="1" applyFill="1" applyBorder="1" applyAlignment="1">
      <alignment horizontal="center" vertical="center"/>
    </xf>
    <xf numFmtId="44" fontId="21" fillId="13" borderId="61" xfId="1" applyFont="1" applyFill="1" applyBorder="1" applyAlignment="1" applyProtection="1">
      <alignment horizontal="center" vertical="center"/>
      <protection hidden="1"/>
    </xf>
    <xf numFmtId="44" fontId="21" fillId="13" borderId="26" xfId="1" applyFont="1" applyFill="1" applyBorder="1" applyAlignment="1" applyProtection="1">
      <alignment horizontal="center" vertical="center"/>
      <protection hidden="1"/>
    </xf>
    <xf numFmtId="0" fontId="21" fillId="14" borderId="105" xfId="0" applyFont="1" applyFill="1" applyBorder="1" applyAlignment="1">
      <alignment vertical="center" wrapText="1"/>
    </xf>
    <xf numFmtId="0" fontId="2" fillId="0" borderId="0" xfId="0" applyFont="1" applyAlignment="1" applyProtection="1">
      <alignment horizontal="left"/>
      <protection hidden="1"/>
    </xf>
    <xf numFmtId="44" fontId="20" fillId="0" borderId="1" xfId="1" applyFont="1" applyBorder="1" applyAlignment="1" applyProtection="1">
      <alignment horizontal="center" vertical="center"/>
      <protection locked="0"/>
    </xf>
    <xf numFmtId="44" fontId="20" fillId="5" borderId="1" xfId="1" applyFont="1" applyFill="1" applyBorder="1" applyAlignment="1" applyProtection="1">
      <alignment horizontal="center" vertical="center"/>
      <protection locked="0"/>
    </xf>
    <xf numFmtId="44" fontId="20" fillId="0" borderId="13" xfId="1" applyFont="1" applyBorder="1" applyAlignment="1" applyProtection="1">
      <alignment horizontal="center" vertical="center"/>
      <protection locked="0"/>
    </xf>
    <xf numFmtId="44" fontId="20" fillId="5" borderId="59" xfId="1" applyFont="1" applyFill="1" applyBorder="1" applyAlignment="1" applyProtection="1">
      <alignment horizontal="center" vertical="center"/>
      <protection locked="0"/>
    </xf>
    <xf numFmtId="169" fontId="20" fillId="0" borderId="1" xfId="0" applyNumberFormat="1" applyFont="1" applyBorder="1" applyAlignment="1" applyProtection="1">
      <alignment horizontal="center" vertical="center"/>
      <protection locked="0"/>
    </xf>
    <xf numFmtId="169" fontId="20" fillId="5" borderId="1" xfId="0" applyNumberFormat="1" applyFont="1" applyFill="1" applyBorder="1" applyAlignment="1" applyProtection="1">
      <alignment horizontal="center" vertical="center"/>
      <protection locked="0"/>
    </xf>
    <xf numFmtId="169" fontId="20" fillId="5" borderId="59" xfId="0" applyNumberFormat="1" applyFont="1" applyFill="1" applyBorder="1" applyAlignment="1" applyProtection="1">
      <alignment horizontal="center" vertical="center"/>
      <protection locked="0"/>
    </xf>
    <xf numFmtId="44" fontId="20" fillId="4" borderId="20" xfId="1" applyFont="1" applyFill="1" applyBorder="1" applyAlignment="1" applyProtection="1">
      <alignment horizontal="center" vertical="center"/>
    </xf>
    <xf numFmtId="44" fontId="20" fillId="4" borderId="21" xfId="1" applyFont="1" applyFill="1" applyBorder="1" applyAlignment="1" applyProtection="1">
      <alignment horizontal="center" vertical="center"/>
    </xf>
    <xf numFmtId="44" fontId="20" fillId="13" borderId="20" xfId="1" applyFont="1" applyFill="1" applyBorder="1" applyAlignment="1" applyProtection="1">
      <alignment horizontal="center" vertical="center"/>
    </xf>
    <xf numFmtId="44" fontId="20" fillId="13" borderId="21" xfId="1" applyFont="1" applyFill="1" applyBorder="1" applyAlignment="1" applyProtection="1">
      <alignment horizontal="center" vertical="center"/>
    </xf>
    <xf numFmtId="44" fontId="20" fillId="4" borderId="39" xfId="1" applyFont="1" applyFill="1" applyBorder="1" applyAlignment="1" applyProtection="1">
      <alignment horizontal="center" vertical="center"/>
    </xf>
    <xf numFmtId="44" fontId="20" fillId="4" borderId="40" xfId="1" applyFont="1" applyFill="1" applyBorder="1" applyAlignment="1" applyProtection="1">
      <alignment horizontal="center" vertical="center"/>
    </xf>
    <xf numFmtId="44" fontId="20" fillId="13" borderId="23" xfId="1" applyFont="1" applyFill="1" applyBorder="1" applyAlignment="1" applyProtection="1">
      <alignment horizontal="center" vertical="center"/>
    </xf>
    <xf numFmtId="44" fontId="20" fillId="13" borderId="24" xfId="1" applyFont="1" applyFill="1" applyBorder="1" applyAlignment="1" applyProtection="1">
      <alignment horizontal="center" vertical="center"/>
    </xf>
    <xf numFmtId="166" fontId="27" fillId="8" borderId="86" xfId="0" applyNumberFormat="1" applyFont="1" applyFill="1" applyBorder="1" applyAlignment="1">
      <alignment horizontal="center" vertical="center"/>
    </xf>
    <xf numFmtId="44" fontId="21" fillId="4" borderId="61" xfId="1" applyFont="1" applyFill="1" applyBorder="1" applyAlignment="1" applyProtection="1">
      <alignment horizontal="center" vertical="center"/>
    </xf>
    <xf numFmtId="1" fontId="20" fillId="0" borderId="55" xfId="0" applyNumberFormat="1" applyFont="1" applyBorder="1" applyAlignment="1" applyProtection="1">
      <alignment horizontal="center" vertical="center" wrapText="1"/>
      <protection locked="0"/>
    </xf>
    <xf numFmtId="1" fontId="20" fillId="5" borderId="43" xfId="0" applyNumberFormat="1" applyFont="1" applyFill="1" applyBorder="1" applyAlignment="1" applyProtection="1">
      <alignment horizontal="center" vertical="center"/>
      <protection locked="0"/>
    </xf>
    <xf numFmtId="1" fontId="20" fillId="0" borderId="43" xfId="0" applyNumberFormat="1" applyFont="1" applyBorder="1" applyAlignment="1" applyProtection="1">
      <alignment horizontal="center" vertical="center"/>
      <protection locked="0"/>
    </xf>
    <xf numFmtId="1" fontId="20" fillId="5" borderId="60" xfId="0" applyNumberFormat="1" applyFont="1" applyFill="1" applyBorder="1" applyAlignment="1" applyProtection="1">
      <alignment horizontal="center" vertical="center"/>
      <protection locked="0"/>
    </xf>
    <xf numFmtId="1" fontId="20" fillId="0" borderId="65" xfId="0" applyNumberFormat="1" applyFont="1" applyBorder="1" applyAlignment="1" applyProtection="1">
      <alignment horizontal="center" vertical="center"/>
      <protection locked="0"/>
    </xf>
    <xf numFmtId="49" fontId="20" fillId="0" borderId="1" xfId="0" applyNumberFormat="1" applyFont="1" applyBorder="1" applyAlignment="1" applyProtection="1">
      <alignment horizontal="center" vertical="center"/>
      <protection locked="0"/>
    </xf>
    <xf numFmtId="49" fontId="20" fillId="5" borderId="1" xfId="0" applyNumberFormat="1" applyFont="1" applyFill="1" applyBorder="1" applyAlignment="1" applyProtection="1">
      <alignment horizontal="center" vertical="center"/>
      <protection locked="0"/>
    </xf>
    <xf numFmtId="49" fontId="20" fillId="5" borderId="1" xfId="0" applyNumberFormat="1" applyFont="1" applyFill="1" applyBorder="1" applyAlignment="1" applyProtection="1">
      <alignment horizontal="center" vertical="center" wrapText="1"/>
      <protection locked="0"/>
    </xf>
    <xf numFmtId="49" fontId="20" fillId="5" borderId="59" xfId="0" applyNumberFormat="1" applyFont="1" applyFill="1" applyBorder="1" applyAlignment="1" applyProtection="1">
      <alignment horizontal="center" vertical="center"/>
      <protection locked="0"/>
    </xf>
    <xf numFmtId="0" fontId="33" fillId="0" borderId="0" xfId="0" applyFont="1" applyAlignment="1">
      <alignment vertical="center"/>
    </xf>
    <xf numFmtId="0" fontId="20" fillId="5" borderId="99" xfId="0" applyFont="1" applyFill="1" applyBorder="1" applyAlignment="1">
      <alignment vertical="center"/>
    </xf>
    <xf numFmtId="44" fontId="34" fillId="4" borderId="103" xfId="1" applyFont="1" applyFill="1" applyBorder="1" applyAlignment="1" applyProtection="1">
      <alignment horizontal="center" vertical="center"/>
    </xf>
    <xf numFmtId="44" fontId="34" fillId="11" borderId="103" xfId="1" applyFont="1" applyFill="1" applyBorder="1" applyAlignment="1" applyProtection="1">
      <alignment horizontal="center" vertical="center"/>
    </xf>
    <xf numFmtId="164" fontId="36" fillId="11" borderId="4" xfId="0" applyNumberFormat="1" applyFont="1" applyFill="1" applyBorder="1" applyAlignment="1">
      <alignment horizontal="center" vertical="center"/>
    </xf>
    <xf numFmtId="164" fontId="36" fillId="4" borderId="4" xfId="0" applyNumberFormat="1" applyFont="1" applyFill="1" applyBorder="1" applyAlignment="1">
      <alignment horizontal="center" vertical="center"/>
    </xf>
    <xf numFmtId="0" fontId="11" fillId="10" borderId="25" xfId="0" applyFont="1" applyFill="1" applyBorder="1" applyAlignment="1">
      <alignment horizontal="center" vertical="center" wrapText="1"/>
    </xf>
    <xf numFmtId="44" fontId="34" fillId="4" borderId="31" xfId="1" applyFont="1" applyFill="1" applyBorder="1" applyAlignment="1" applyProtection="1">
      <alignment horizontal="center" vertical="center"/>
    </xf>
    <xf numFmtId="0" fontId="21" fillId="13" borderId="106" xfId="0" applyFont="1" applyFill="1" applyBorder="1" applyAlignment="1">
      <alignment horizontal="center" vertical="center" wrapText="1"/>
    </xf>
    <xf numFmtId="0" fontId="21" fillId="13" borderId="32" xfId="0" applyFont="1" applyFill="1" applyBorder="1" applyAlignment="1">
      <alignment horizontal="center" vertical="center" wrapText="1"/>
    </xf>
    <xf numFmtId="0" fontId="21" fillId="13" borderId="35" xfId="0" applyFont="1" applyFill="1" applyBorder="1" applyAlignment="1">
      <alignment horizontal="center" vertical="center" wrapText="1"/>
    </xf>
    <xf numFmtId="0" fontId="6" fillId="13" borderId="85" xfId="0" applyFont="1" applyFill="1" applyBorder="1" applyAlignment="1">
      <alignment horizontal="center" vertical="center"/>
    </xf>
    <xf numFmtId="0" fontId="31" fillId="6" borderId="32" xfId="0" applyFont="1" applyFill="1" applyBorder="1" applyAlignment="1">
      <alignment horizontal="center"/>
    </xf>
    <xf numFmtId="0" fontId="31" fillId="6" borderId="1" xfId="0" applyFont="1" applyFill="1" applyBorder="1" applyAlignment="1">
      <alignment horizontal="center" vertical="center"/>
    </xf>
    <xf numFmtId="0" fontId="31" fillId="6" borderId="21" xfId="0" applyFont="1" applyFill="1" applyBorder="1" applyAlignment="1">
      <alignment horizontal="center"/>
    </xf>
    <xf numFmtId="0" fontId="11" fillId="12" borderId="21" xfId="0" applyFont="1" applyFill="1" applyBorder="1" applyAlignment="1">
      <alignment horizontal="center" vertical="center" wrapText="1"/>
    </xf>
    <xf numFmtId="44" fontId="21" fillId="4" borderId="21" xfId="1" applyFont="1" applyFill="1" applyBorder="1" applyAlignment="1" applyProtection="1">
      <alignment horizontal="center" vertical="center"/>
    </xf>
    <xf numFmtId="44" fontId="21" fillId="13" borderId="21" xfId="1" applyFont="1" applyFill="1" applyBorder="1" applyAlignment="1" applyProtection="1">
      <alignment horizontal="center" vertical="center"/>
    </xf>
    <xf numFmtId="0" fontId="20" fillId="9" borderId="100" xfId="0" applyFont="1" applyFill="1" applyBorder="1" applyAlignment="1">
      <alignment vertical="center"/>
    </xf>
    <xf numFmtId="0" fontId="0" fillId="0" borderId="0" xfId="0" applyAlignment="1">
      <alignment vertical="center"/>
    </xf>
    <xf numFmtId="0" fontId="21" fillId="0" borderId="0" xfId="0" applyFont="1" applyAlignment="1">
      <alignment horizontal="left" vertical="center"/>
    </xf>
    <xf numFmtId="0" fontId="54" fillId="0" borderId="0" xfId="0" applyFont="1" applyAlignment="1">
      <alignment horizontal="left" vertical="center"/>
    </xf>
    <xf numFmtId="0" fontId="19" fillId="0" borderId="0" xfId="0" applyFont="1" applyAlignment="1">
      <alignment horizontal="left" vertical="center"/>
    </xf>
    <xf numFmtId="0" fontId="0" fillId="0" borderId="0" xfId="0" applyAlignment="1">
      <alignment horizontal="left"/>
    </xf>
    <xf numFmtId="0" fontId="5" fillId="0" borderId="0" xfId="0" applyFont="1"/>
    <xf numFmtId="0" fontId="57" fillId="0" borderId="0" xfId="0" applyFont="1" applyAlignment="1">
      <alignment horizontal="right" vertical="top"/>
    </xf>
    <xf numFmtId="0" fontId="58" fillId="0" borderId="0" xfId="0" applyFont="1" applyAlignment="1">
      <alignment horizontal="right"/>
    </xf>
    <xf numFmtId="0" fontId="53" fillId="0" borderId="0" xfId="0" applyFont="1"/>
    <xf numFmtId="0" fontId="60" fillId="0" borderId="0" xfId="0" applyFont="1" applyAlignment="1">
      <alignment horizontal="center" vertical="center"/>
    </xf>
    <xf numFmtId="0" fontId="61" fillId="0" borderId="0" xfId="0" applyFont="1" applyAlignment="1">
      <alignment vertical="center"/>
    </xf>
    <xf numFmtId="0" fontId="5" fillId="0" borderId="0" xfId="0" applyFont="1" applyAlignment="1">
      <alignment horizontal="left" vertical="center"/>
    </xf>
    <xf numFmtId="0" fontId="5" fillId="0" borderId="0" xfId="0" applyFont="1" applyAlignment="1">
      <alignment horizontal="left" vertical="center" wrapText="1"/>
    </xf>
    <xf numFmtId="0" fontId="68" fillId="0" borderId="0" xfId="0" applyFont="1" applyAlignment="1">
      <alignment horizontal="center" vertical="center"/>
    </xf>
    <xf numFmtId="0" fontId="0" fillId="0" borderId="0" xfId="0" applyAlignment="1">
      <alignment horizontal="left" vertical="center" indent="5"/>
    </xf>
    <xf numFmtId="0" fontId="53" fillId="0" borderId="0" xfId="0" applyFont="1" applyAlignment="1">
      <alignment vertical="center"/>
    </xf>
    <xf numFmtId="0" fontId="52" fillId="0" borderId="0" xfId="0" applyFont="1" applyAlignment="1">
      <alignment vertical="center"/>
    </xf>
    <xf numFmtId="0" fontId="52" fillId="0" borderId="0" xfId="0" applyFont="1" applyAlignment="1">
      <alignment horizontal="left" vertical="center" indent="5"/>
    </xf>
    <xf numFmtId="0" fontId="58" fillId="0" borderId="0" xfId="0" applyFont="1" applyAlignment="1">
      <alignment horizontal="right" vertical="center"/>
    </xf>
    <xf numFmtId="0" fontId="69" fillId="0" borderId="0" xfId="0" applyFont="1" applyAlignment="1">
      <alignment horizontal="right" vertical="top"/>
    </xf>
    <xf numFmtId="0" fontId="0" fillId="0" borderId="0" xfId="0" applyAlignment="1">
      <alignment wrapText="1"/>
    </xf>
    <xf numFmtId="0" fontId="40" fillId="0" borderId="0" xfId="0" applyFont="1" applyAlignment="1">
      <alignment horizontal="center"/>
    </xf>
    <xf numFmtId="0" fontId="56" fillId="0" borderId="0" xfId="3" applyFont="1" applyAlignment="1"/>
    <xf numFmtId="0" fontId="71" fillId="0" borderId="0" xfId="0" applyFont="1" applyAlignment="1">
      <alignment horizontal="right" vertical="top"/>
    </xf>
    <xf numFmtId="49" fontId="75" fillId="0" borderId="0" xfId="0" quotePrefix="1" applyNumberFormat="1" applyFont="1" applyAlignment="1">
      <alignment horizontal="right" vertical="top"/>
    </xf>
    <xf numFmtId="0" fontId="21" fillId="5" borderId="98" xfId="0" applyFont="1" applyFill="1" applyBorder="1" applyAlignment="1">
      <alignment horizontal="center" vertical="center"/>
    </xf>
    <xf numFmtId="0" fontId="77" fillId="0" borderId="0" xfId="0" applyFont="1" applyAlignment="1" applyProtection="1">
      <alignment horizontal="right"/>
      <protection hidden="1"/>
    </xf>
    <xf numFmtId="0" fontId="5" fillId="0" borderId="0" xfId="0" applyFont="1" applyAlignment="1">
      <alignment vertical="center" wrapText="1"/>
    </xf>
    <xf numFmtId="0" fontId="5" fillId="0" borderId="0" xfId="0" applyFont="1" applyAlignment="1">
      <alignment vertical="top"/>
    </xf>
    <xf numFmtId="0" fontId="2" fillId="0" borderId="28" xfId="0" applyFont="1" applyBorder="1" applyAlignment="1" applyProtection="1">
      <alignment vertical="center"/>
      <protection hidden="1"/>
    </xf>
    <xf numFmtId="0" fontId="2" fillId="0" borderId="38" xfId="0" applyFont="1" applyBorder="1" applyAlignment="1" applyProtection="1">
      <alignment vertical="center"/>
      <protection hidden="1"/>
    </xf>
    <xf numFmtId="0" fontId="2" fillId="5" borderId="36" xfId="0" applyFont="1" applyFill="1" applyBorder="1" applyAlignment="1" applyProtection="1">
      <alignment vertical="center"/>
      <protection hidden="1"/>
    </xf>
    <xf numFmtId="0" fontId="2" fillId="5" borderId="0" xfId="0" applyFont="1" applyFill="1" applyAlignment="1" applyProtection="1">
      <alignment vertical="center"/>
      <protection hidden="1"/>
    </xf>
    <xf numFmtId="0" fontId="14" fillId="0" borderId="0" xfId="0" applyFont="1" applyProtection="1">
      <protection hidden="1"/>
    </xf>
    <xf numFmtId="0" fontId="15" fillId="0" borderId="0" xfId="0" applyFont="1"/>
    <xf numFmtId="0" fontId="9" fillId="0" borderId="0" xfId="0" applyFont="1" applyAlignment="1">
      <alignment vertical="center"/>
    </xf>
    <xf numFmtId="0" fontId="9" fillId="0" borderId="0" xfId="0" applyFont="1" applyAlignment="1">
      <alignment vertical="top"/>
    </xf>
    <xf numFmtId="0" fontId="5" fillId="0" borderId="0" xfId="0" applyFont="1" applyAlignment="1">
      <alignment horizontal="left" vertical="top" wrapText="1"/>
    </xf>
    <xf numFmtId="0" fontId="10" fillId="0" borderId="0" xfId="0" applyFont="1" applyAlignment="1">
      <alignment horizontal="left" vertical="center"/>
    </xf>
    <xf numFmtId="0" fontId="72" fillId="0" borderId="0" xfId="0" applyFont="1" applyAlignment="1">
      <alignment horizontal="left" vertical="top" wrapText="1"/>
    </xf>
    <xf numFmtId="0" fontId="84" fillId="0" borderId="0" xfId="0" applyFont="1" applyAlignment="1">
      <alignment horizontal="right" vertical="center"/>
    </xf>
    <xf numFmtId="0" fontId="14" fillId="0" borderId="0" xfId="0" applyFont="1" applyAlignment="1">
      <alignment horizontal="left"/>
    </xf>
    <xf numFmtId="44" fontId="34" fillId="18" borderId="21" xfId="0" applyNumberFormat="1" applyFont="1" applyFill="1" applyBorder="1" applyAlignment="1">
      <alignment horizontal="center" vertical="center"/>
    </xf>
    <xf numFmtId="166" fontId="34" fillId="18" borderId="103" xfId="0" applyNumberFormat="1" applyFont="1" applyFill="1" applyBorder="1" applyAlignment="1">
      <alignment horizontal="center" vertical="center"/>
    </xf>
    <xf numFmtId="0" fontId="80" fillId="0" borderId="1" xfId="0" applyFont="1" applyBorder="1" applyAlignment="1" applyProtection="1">
      <alignment horizontal="left" vertical="center"/>
      <protection locked="0"/>
    </xf>
    <xf numFmtId="0" fontId="8" fillId="0" borderId="1" xfId="0" applyFont="1" applyBorder="1" applyAlignment="1" applyProtection="1">
      <alignment horizontal="left" vertical="top"/>
      <protection hidden="1"/>
    </xf>
    <xf numFmtId="168" fontId="80" fillId="0" borderId="1" xfId="0" applyNumberFormat="1" applyFont="1" applyBorder="1" applyAlignment="1" applyProtection="1">
      <alignment horizontal="left" vertical="center"/>
      <protection locked="0"/>
    </xf>
    <xf numFmtId="0" fontId="81" fillId="0" borderId="1" xfId="3" applyFont="1" applyBorder="1" applyAlignment="1" applyProtection="1">
      <alignment horizontal="left" vertical="top"/>
      <protection locked="0" hidden="1"/>
    </xf>
    <xf numFmtId="0" fontId="82" fillId="0" borderId="1" xfId="0" applyFont="1" applyBorder="1" applyAlignment="1" applyProtection="1">
      <alignment horizontal="left" vertical="top"/>
      <protection locked="0" hidden="1"/>
    </xf>
    <xf numFmtId="168" fontId="35" fillId="0" borderId="1" xfId="0" applyNumberFormat="1" applyFont="1" applyBorder="1" applyAlignment="1" applyProtection="1">
      <alignment horizontal="center" vertical="center"/>
      <protection locked="0"/>
    </xf>
    <xf numFmtId="0" fontId="80" fillId="0" borderId="1" xfId="0" applyFont="1" applyBorder="1" applyAlignment="1" applyProtection="1">
      <alignment horizontal="left" vertical="center" wrapText="1"/>
      <protection locked="0"/>
    </xf>
    <xf numFmtId="0" fontId="1" fillId="0" borderId="0" xfId="0" applyFont="1" applyProtection="1">
      <protection hidden="1"/>
    </xf>
    <xf numFmtId="0" fontId="0" fillId="0" borderId="0" xfId="0"/>
    <xf numFmtId="0" fontId="14" fillId="0" borderId="5" xfId="0" applyFont="1" applyBorder="1" applyProtection="1">
      <protection hidden="1"/>
    </xf>
    <xf numFmtId="0" fontId="15" fillId="0" borderId="5" xfId="0" applyFont="1" applyBorder="1"/>
    <xf numFmtId="0" fontId="14" fillId="0" borderId="0" xfId="0" applyFont="1" applyAlignment="1" applyProtection="1">
      <alignment horizontal="left" vertical="top"/>
      <protection hidden="1"/>
    </xf>
    <xf numFmtId="0" fontId="9" fillId="0" borderId="0" xfId="0" applyFont="1" applyAlignment="1">
      <alignment horizontal="left" vertical="top"/>
    </xf>
    <xf numFmtId="44" fontId="11" fillId="16" borderId="6" xfId="0" applyNumberFormat="1" applyFont="1" applyFill="1" applyBorder="1" applyAlignment="1">
      <alignment horizontal="right" vertical="center"/>
    </xf>
    <xf numFmtId="44" fontId="11" fillId="16" borderId="5" xfId="0" applyNumberFormat="1" applyFont="1" applyFill="1" applyBorder="1" applyAlignment="1">
      <alignment horizontal="right" vertical="center"/>
    </xf>
    <xf numFmtId="44" fontId="11" fillId="16" borderId="7" xfId="0" applyNumberFormat="1" applyFont="1" applyFill="1" applyBorder="1" applyAlignment="1">
      <alignment horizontal="right" vertical="center"/>
    </xf>
    <xf numFmtId="44" fontId="11" fillId="16" borderId="11" xfId="0" applyNumberFormat="1" applyFont="1" applyFill="1" applyBorder="1" applyAlignment="1">
      <alignment horizontal="right" vertical="center"/>
    </xf>
    <xf numFmtId="44" fontId="11" fillId="16" borderId="0" xfId="0" applyNumberFormat="1" applyFont="1" applyFill="1" applyAlignment="1">
      <alignment horizontal="right" vertical="center"/>
    </xf>
    <xf numFmtId="44" fontId="11" fillId="16" borderId="12" xfId="0" applyNumberFormat="1" applyFont="1" applyFill="1" applyBorder="1" applyAlignment="1">
      <alignment horizontal="right" vertical="center"/>
    </xf>
    <xf numFmtId="44" fontId="35" fillId="4" borderId="6" xfId="1" applyFont="1" applyFill="1" applyBorder="1" applyAlignment="1" applyProtection="1">
      <alignment horizontal="right" vertical="center"/>
      <protection hidden="1"/>
    </xf>
    <xf numFmtId="44" fontId="35" fillId="4" borderId="5" xfId="1" applyFont="1" applyFill="1" applyBorder="1" applyAlignment="1" applyProtection="1">
      <alignment horizontal="right" vertical="center"/>
      <protection hidden="1"/>
    </xf>
    <xf numFmtId="44" fontId="35" fillId="4" borderId="7" xfId="1" applyFont="1" applyFill="1" applyBorder="1" applyAlignment="1" applyProtection="1">
      <alignment horizontal="right" vertical="center"/>
      <protection hidden="1"/>
    </xf>
    <xf numFmtId="44" fontId="35" fillId="4" borderId="11" xfId="1" applyFont="1" applyFill="1" applyBorder="1" applyAlignment="1" applyProtection="1">
      <alignment horizontal="right" vertical="center"/>
      <protection hidden="1"/>
    </xf>
    <xf numFmtId="44" fontId="35" fillId="4" borderId="0" xfId="1" applyFont="1" applyFill="1" applyBorder="1" applyAlignment="1" applyProtection="1">
      <alignment horizontal="right" vertical="center"/>
      <protection hidden="1"/>
    </xf>
    <xf numFmtId="44" fontId="35" fillId="4" borderId="12" xfId="1" applyFont="1" applyFill="1" applyBorder="1" applyAlignment="1" applyProtection="1">
      <alignment horizontal="right" vertical="center"/>
      <protection hidden="1"/>
    </xf>
    <xf numFmtId="44" fontId="35" fillId="4" borderId="14" xfId="1" applyFont="1" applyFill="1" applyBorder="1" applyAlignment="1" applyProtection="1">
      <alignment horizontal="right" vertical="center"/>
      <protection hidden="1"/>
    </xf>
    <xf numFmtId="44" fontId="35" fillId="4" borderId="15" xfId="1" applyFont="1" applyFill="1" applyBorder="1" applyAlignment="1" applyProtection="1">
      <alignment horizontal="right" vertical="center"/>
      <protection hidden="1"/>
    </xf>
    <xf numFmtId="44" fontId="35" fillId="4" borderId="16" xfId="1" applyFont="1" applyFill="1" applyBorder="1" applyAlignment="1" applyProtection="1">
      <alignment horizontal="right" vertical="center"/>
      <protection hidden="1"/>
    </xf>
    <xf numFmtId="0" fontId="4" fillId="17" borderId="2" xfId="0" applyFont="1" applyFill="1" applyBorder="1" applyAlignment="1" applyProtection="1">
      <alignment horizontal="left" vertical="center"/>
      <protection hidden="1"/>
    </xf>
    <xf numFmtId="0" fontId="4" fillId="17" borderId="3" xfId="0" applyFont="1" applyFill="1" applyBorder="1" applyAlignment="1" applyProtection="1">
      <alignment horizontal="left" vertical="center"/>
      <protection hidden="1"/>
    </xf>
    <xf numFmtId="0" fontId="4" fillId="17" borderId="9" xfId="0" applyFont="1" applyFill="1" applyBorder="1" applyAlignment="1" applyProtection="1">
      <alignment horizontal="left" vertical="center"/>
      <protection hidden="1"/>
    </xf>
    <xf numFmtId="0" fontId="4" fillId="17" borderId="4" xfId="0" applyFont="1" applyFill="1" applyBorder="1" applyAlignment="1" applyProtection="1">
      <alignment horizontal="left" vertical="center"/>
      <protection hidden="1"/>
    </xf>
    <xf numFmtId="0" fontId="2" fillId="0" borderId="2" xfId="0" applyFont="1" applyBorder="1" applyAlignment="1" applyProtection="1">
      <alignment vertical="center" wrapText="1"/>
      <protection hidden="1"/>
    </xf>
    <xf numFmtId="0" fontId="5" fillId="0" borderId="3" xfId="0" applyFont="1" applyBorder="1" applyAlignment="1">
      <alignment vertical="center" wrapText="1"/>
    </xf>
    <xf numFmtId="0" fontId="5" fillId="0" borderId="4" xfId="0" applyFont="1" applyBorder="1" applyAlignment="1">
      <alignment vertical="center" wrapText="1"/>
    </xf>
    <xf numFmtId="0" fontId="8" fillId="0" borderId="6" xfId="0" applyFont="1" applyBorder="1" applyAlignment="1" applyProtection="1">
      <alignment horizontal="left" vertical="top"/>
      <protection hidden="1"/>
    </xf>
    <xf numFmtId="0" fontId="9" fillId="0" borderId="5" xfId="0" applyFont="1" applyBorder="1" applyAlignment="1">
      <alignment horizontal="left" vertical="top"/>
    </xf>
    <xf numFmtId="0" fontId="9" fillId="0" borderId="7" xfId="0" applyFont="1" applyBorder="1" applyAlignment="1">
      <alignment horizontal="left" vertical="top"/>
    </xf>
    <xf numFmtId="0" fontId="9" fillId="0" borderId="8" xfId="0" applyFont="1" applyBorder="1" applyAlignment="1">
      <alignment horizontal="left" vertical="top"/>
    </xf>
    <xf numFmtId="0" fontId="9" fillId="0" borderId="9" xfId="0" applyFont="1" applyBorder="1" applyAlignment="1">
      <alignment horizontal="left" vertical="top"/>
    </xf>
    <xf numFmtId="0" fontId="9" fillId="0" borderId="10" xfId="0" applyFont="1" applyBorder="1" applyAlignment="1">
      <alignment horizontal="left" vertical="top"/>
    </xf>
    <xf numFmtId="0" fontId="8" fillId="0" borderId="6" xfId="0" applyFont="1" applyBorder="1" applyProtection="1">
      <protection hidden="1"/>
    </xf>
    <xf numFmtId="0" fontId="9" fillId="0" borderId="5" xfId="0" applyFont="1" applyBorder="1"/>
    <xf numFmtId="0" fontId="9" fillId="0" borderId="7" xfId="0" applyFont="1" applyBorder="1"/>
    <xf numFmtId="0" fontId="11" fillId="0" borderId="8" xfId="0" applyFont="1" applyBorder="1"/>
    <xf numFmtId="0" fontId="11" fillId="0" borderId="9" xfId="0" applyFont="1" applyBorder="1"/>
    <xf numFmtId="0" fontId="11" fillId="0" borderId="10" xfId="0" applyFont="1" applyBorder="1"/>
    <xf numFmtId="0" fontId="9" fillId="0" borderId="5" xfId="0" applyFont="1" applyBorder="1" applyProtection="1">
      <protection hidden="1"/>
    </xf>
    <xf numFmtId="0" fontId="9" fillId="0" borderId="7" xfId="0" applyFont="1" applyBorder="1" applyProtection="1">
      <protection hidden="1"/>
    </xf>
    <xf numFmtId="0" fontId="83" fillId="0" borderId="6" xfId="0" applyFont="1" applyBorder="1" applyAlignment="1" applyProtection="1">
      <alignment horizontal="left" vertical="center"/>
      <protection locked="0" hidden="1"/>
    </xf>
    <xf numFmtId="0" fontId="83" fillId="0" borderId="5" xfId="0" applyFont="1" applyBorder="1" applyAlignment="1" applyProtection="1">
      <alignment horizontal="left" vertical="center"/>
      <protection locked="0" hidden="1"/>
    </xf>
    <xf numFmtId="0" fontId="83" fillId="0" borderId="7" xfId="0" applyFont="1" applyBorder="1" applyAlignment="1" applyProtection="1">
      <alignment horizontal="left" vertical="center"/>
      <protection locked="0" hidden="1"/>
    </xf>
    <xf numFmtId="0" fontId="83" fillId="0" borderId="8" xfId="0" applyFont="1" applyBorder="1" applyAlignment="1" applyProtection="1">
      <alignment horizontal="left" vertical="center"/>
      <protection locked="0" hidden="1"/>
    </xf>
    <xf numFmtId="0" fontId="83" fillId="0" borderId="9" xfId="0" applyFont="1" applyBorder="1" applyAlignment="1" applyProtection="1">
      <alignment horizontal="left" vertical="center"/>
      <protection locked="0" hidden="1"/>
    </xf>
    <xf numFmtId="0" fontId="83" fillId="0" borderId="10" xfId="0" applyFont="1" applyBorder="1" applyAlignment="1" applyProtection="1">
      <alignment horizontal="left" vertical="center"/>
      <protection locked="0" hidden="1"/>
    </xf>
    <xf numFmtId="14" fontId="79" fillId="0" borderId="8" xfId="0" applyNumberFormat="1" applyFont="1" applyBorder="1" applyAlignment="1" applyProtection="1">
      <alignment horizontal="center"/>
      <protection locked="0"/>
    </xf>
    <xf numFmtId="14" fontId="79" fillId="0" borderId="9" xfId="0" applyNumberFormat="1" applyFont="1" applyBorder="1" applyAlignment="1" applyProtection="1">
      <alignment horizontal="center"/>
      <protection locked="0"/>
    </xf>
    <xf numFmtId="14" fontId="79" fillId="0" borderId="10" xfId="0" applyNumberFormat="1" applyFont="1" applyBorder="1" applyAlignment="1" applyProtection="1">
      <alignment horizontal="center"/>
      <protection locked="0"/>
    </xf>
    <xf numFmtId="0" fontId="13" fillId="2" borderId="2" xfId="0" applyFont="1" applyFill="1" applyBorder="1" applyAlignment="1" applyProtection="1">
      <alignment horizontal="left" vertical="center"/>
      <protection hidden="1"/>
    </xf>
    <xf numFmtId="0" fontId="12" fillId="2" borderId="3" xfId="0" applyFont="1" applyFill="1" applyBorder="1" applyAlignment="1">
      <alignment horizontal="left" vertical="center"/>
    </xf>
    <xf numFmtId="0" fontId="12" fillId="2" borderId="4" xfId="0" applyFont="1" applyFill="1" applyBorder="1" applyAlignment="1">
      <alignment horizontal="left" vertical="center"/>
    </xf>
    <xf numFmtId="0" fontId="2" fillId="0" borderId="11" xfId="0" applyFont="1" applyBorder="1" applyAlignment="1" applyProtection="1">
      <alignment horizontal="left" vertical="center"/>
      <protection hidden="1"/>
    </xf>
    <xf numFmtId="0" fontId="2" fillId="0" borderId="0" xfId="0" applyFont="1" applyAlignment="1" applyProtection="1">
      <alignment horizontal="left" vertical="center"/>
      <protection hidden="1"/>
    </xf>
    <xf numFmtId="0" fontId="2" fillId="0" borderId="12" xfId="0" applyFont="1" applyBorder="1" applyAlignment="1" applyProtection="1">
      <alignment horizontal="left" vertical="center"/>
      <protection hidden="1"/>
    </xf>
    <xf numFmtId="44" fontId="11" fillId="4" borderId="4" xfId="1" applyFont="1" applyFill="1" applyBorder="1" applyAlignment="1" applyProtection="1">
      <alignment horizontal="right" vertical="center"/>
      <protection hidden="1"/>
    </xf>
    <xf numFmtId="44" fontId="11" fillId="4" borderId="1" xfId="1" applyFont="1" applyFill="1" applyBorder="1" applyAlignment="1" applyProtection="1">
      <alignment horizontal="right" vertical="center"/>
      <protection hidden="1"/>
    </xf>
    <xf numFmtId="44" fontId="11" fillId="16" borderId="1" xfId="0" applyNumberFormat="1" applyFont="1" applyFill="1" applyBorder="1" applyAlignment="1">
      <alignment horizontal="right" vertical="center"/>
    </xf>
    <xf numFmtId="0" fontId="2" fillId="0" borderId="11" xfId="0" applyFont="1" applyBorder="1" applyProtection="1">
      <protection hidden="1"/>
    </xf>
    <xf numFmtId="0" fontId="5" fillId="0" borderId="0" xfId="0" applyFont="1"/>
    <xf numFmtId="0" fontId="5" fillId="0" borderId="12" xfId="0" applyFont="1" applyBorder="1"/>
    <xf numFmtId="0" fontId="2" fillId="0" borderId="0" xfId="0" applyFont="1" applyAlignment="1" applyProtection="1">
      <alignment horizontal="center"/>
      <protection hidden="1"/>
    </xf>
    <xf numFmtId="9" fontId="11" fillId="0" borderId="9" xfId="0" applyNumberFormat="1" applyFont="1" applyBorder="1" applyAlignment="1">
      <alignment horizontal="center" vertical="center"/>
    </xf>
    <xf numFmtId="0" fontId="4" fillId="17" borderId="1" xfId="0" applyFont="1" applyFill="1" applyBorder="1" applyAlignment="1" applyProtection="1">
      <alignment horizontal="center" vertical="center"/>
      <protection hidden="1"/>
    </xf>
    <xf numFmtId="0" fontId="1" fillId="0" borderId="11" xfId="0" applyFont="1" applyBorder="1" applyAlignment="1" applyProtection="1">
      <alignment horizontal="center"/>
      <protection hidden="1"/>
    </xf>
    <xf numFmtId="0" fontId="1" fillId="0" borderId="0" xfId="0" applyFont="1" applyAlignment="1" applyProtection="1">
      <alignment horizontal="center"/>
      <protection hidden="1"/>
    </xf>
    <xf numFmtId="0" fontId="2" fillId="0" borderId="6" xfId="0" applyFont="1" applyBorder="1" applyAlignment="1" applyProtection="1">
      <alignment horizontal="left" vertical="center"/>
      <protection hidden="1"/>
    </xf>
    <xf numFmtId="0" fontId="2" fillId="0" borderId="5" xfId="0" applyFont="1" applyBorder="1" applyAlignment="1" applyProtection="1">
      <alignment horizontal="left" vertical="center"/>
      <protection hidden="1"/>
    </xf>
    <xf numFmtId="0" fontId="2" fillId="0" borderId="7" xfId="0" applyFont="1" applyBorder="1" applyAlignment="1" applyProtection="1">
      <alignment horizontal="left" vertical="center"/>
      <protection hidden="1"/>
    </xf>
    <xf numFmtId="0" fontId="2" fillId="0" borderId="8" xfId="0" applyFont="1" applyBorder="1" applyAlignment="1" applyProtection="1">
      <alignment horizontal="left" vertical="center"/>
      <protection hidden="1"/>
    </xf>
    <xf numFmtId="0" fontId="2" fillId="0" borderId="9" xfId="0" applyFont="1" applyBorder="1" applyAlignment="1" applyProtection="1">
      <alignment horizontal="left" vertical="center"/>
      <protection hidden="1"/>
    </xf>
    <xf numFmtId="0" fontId="2" fillId="0" borderId="10" xfId="0" applyFont="1" applyBorder="1" applyAlignment="1" applyProtection="1">
      <alignment horizontal="left" vertical="center"/>
      <protection hidden="1"/>
    </xf>
    <xf numFmtId="44" fontId="11" fillId="4" borderId="1" xfId="0" applyNumberFormat="1" applyFont="1" applyFill="1" applyBorder="1" applyAlignment="1" applyProtection="1">
      <alignment horizontal="right" vertical="center"/>
      <protection hidden="1"/>
    </xf>
    <xf numFmtId="0" fontId="4" fillId="17" borderId="13" xfId="0" applyFont="1" applyFill="1" applyBorder="1" applyAlignment="1" applyProtection="1">
      <alignment horizontal="left" vertical="center"/>
      <protection hidden="1"/>
    </xf>
    <xf numFmtId="44" fontId="11" fillId="16" borderId="17" xfId="0" applyNumberFormat="1" applyFont="1" applyFill="1" applyBorder="1" applyAlignment="1">
      <alignment horizontal="right" vertical="center"/>
    </xf>
    <xf numFmtId="44" fontId="11" fillId="16" borderId="1" xfId="0" applyNumberFormat="1" applyFont="1" applyFill="1" applyBorder="1" applyAlignment="1">
      <alignment horizontal="right"/>
    </xf>
    <xf numFmtId="0" fontId="7" fillId="17" borderId="2" xfId="0" applyFont="1" applyFill="1" applyBorder="1" applyAlignment="1" applyProtection="1">
      <alignment horizontal="left" vertical="center"/>
      <protection hidden="1"/>
    </xf>
    <xf numFmtId="0" fontId="7" fillId="17" borderId="3" xfId="0" applyFont="1" applyFill="1" applyBorder="1" applyAlignment="1" applyProtection="1">
      <alignment horizontal="left" vertical="center"/>
      <protection hidden="1"/>
    </xf>
    <xf numFmtId="0" fontId="7" fillId="17" borderId="4" xfId="0" applyFont="1" applyFill="1" applyBorder="1" applyAlignment="1" applyProtection="1">
      <alignment horizontal="left" vertical="center"/>
      <protection hidden="1"/>
    </xf>
    <xf numFmtId="44" fontId="11" fillId="4" borderId="4" xfId="1" applyFont="1" applyFill="1" applyBorder="1" applyAlignment="1" applyProtection="1">
      <alignment horizontal="right" vertical="center"/>
    </xf>
    <xf numFmtId="44" fontId="11" fillId="4" borderId="1" xfId="1" applyFont="1" applyFill="1" applyBorder="1" applyAlignment="1" applyProtection="1">
      <alignment horizontal="right" vertical="center"/>
    </xf>
    <xf numFmtId="0" fontId="2" fillId="0" borderId="11" xfId="0" applyFont="1" applyBorder="1" applyAlignment="1" applyProtection="1">
      <alignment vertical="center"/>
      <protection hidden="1"/>
    </xf>
    <xf numFmtId="0" fontId="5" fillId="0" borderId="0" xfId="0" applyFont="1" applyAlignment="1">
      <alignment vertical="center"/>
    </xf>
    <xf numFmtId="0" fontId="5" fillId="0" borderId="12" xfId="0" applyFont="1" applyBorder="1" applyAlignment="1">
      <alignment vertical="center"/>
    </xf>
    <xf numFmtId="0" fontId="2" fillId="0" borderId="8" xfId="0" applyFont="1" applyBorder="1" applyAlignment="1" applyProtection="1">
      <alignment horizontal="center"/>
      <protection hidden="1"/>
    </xf>
    <xf numFmtId="0" fontId="2" fillId="0" borderId="9" xfId="0" applyFont="1" applyBorder="1" applyAlignment="1" applyProtection="1">
      <alignment horizontal="center"/>
      <protection hidden="1"/>
    </xf>
    <xf numFmtId="0" fontId="2" fillId="0" borderId="10" xfId="0" applyFont="1" applyBorder="1" applyAlignment="1" applyProtection="1">
      <alignment horizontal="center"/>
      <protection hidden="1"/>
    </xf>
    <xf numFmtId="0" fontId="2" fillId="0" borderId="2" xfId="0" applyFont="1" applyBorder="1" applyAlignment="1" applyProtection="1">
      <alignment vertical="center"/>
      <protection hidden="1"/>
    </xf>
    <xf numFmtId="0" fontId="5" fillId="0" borderId="3" xfId="0" applyFont="1" applyBorder="1" applyAlignment="1">
      <alignment vertical="center"/>
    </xf>
    <xf numFmtId="0" fontId="5" fillId="0" borderId="4" xfId="0" applyFont="1" applyBorder="1" applyAlignment="1">
      <alignment vertical="center"/>
    </xf>
    <xf numFmtId="0" fontId="11" fillId="0" borderId="3" xfId="0" applyFont="1" applyBorder="1" applyAlignment="1" applyProtection="1">
      <alignment horizontal="center" vertical="center"/>
      <protection locked="0"/>
    </xf>
    <xf numFmtId="0" fontId="11" fillId="0" borderId="4" xfId="0" applyFont="1" applyBorder="1" applyAlignment="1" applyProtection="1">
      <alignment horizontal="center" vertical="center"/>
      <protection locked="0"/>
    </xf>
    <xf numFmtId="0" fontId="4" fillId="17" borderId="6" xfId="0" applyFont="1" applyFill="1" applyBorder="1" applyAlignment="1" applyProtection="1">
      <alignment horizontal="center" vertical="center"/>
      <protection hidden="1"/>
    </xf>
    <xf numFmtId="0" fontId="4" fillId="17" borderId="5" xfId="0" applyFont="1" applyFill="1" applyBorder="1" applyAlignment="1" applyProtection="1">
      <alignment horizontal="center" vertical="center"/>
      <protection hidden="1"/>
    </xf>
    <xf numFmtId="0" fontId="4" fillId="17" borderId="7" xfId="0" applyFont="1" applyFill="1" applyBorder="1" applyAlignment="1" applyProtection="1">
      <alignment horizontal="center" vertical="center"/>
      <protection hidden="1"/>
    </xf>
    <xf numFmtId="0" fontId="4" fillId="17" borderId="8" xfId="0" applyFont="1" applyFill="1" applyBorder="1" applyAlignment="1" applyProtection="1">
      <alignment horizontal="center" vertical="center"/>
      <protection hidden="1"/>
    </xf>
    <xf numFmtId="0" fontId="4" fillId="17" borderId="9" xfId="0" applyFont="1" applyFill="1" applyBorder="1" applyAlignment="1" applyProtection="1">
      <alignment horizontal="center" vertical="center"/>
      <protection hidden="1"/>
    </xf>
    <xf numFmtId="0" fontId="4" fillId="17" borderId="10" xfId="0" applyFont="1" applyFill="1" applyBorder="1" applyAlignment="1" applyProtection="1">
      <alignment horizontal="center" vertical="center"/>
      <protection hidden="1"/>
    </xf>
    <xf numFmtId="0" fontId="5" fillId="0" borderId="5" xfId="0" applyFont="1" applyBorder="1" applyAlignment="1">
      <alignment horizontal="left" vertical="center"/>
    </xf>
    <xf numFmtId="0" fontId="5" fillId="0" borderId="7" xfId="0" applyFont="1" applyBorder="1" applyAlignment="1">
      <alignment horizontal="left" vertical="center"/>
    </xf>
    <xf numFmtId="170" fontId="35" fillId="0" borderId="1" xfId="0" applyNumberFormat="1" applyFont="1" applyBorder="1" applyAlignment="1" applyProtection="1">
      <alignment horizontal="center" vertical="center"/>
      <protection locked="0"/>
    </xf>
    <xf numFmtId="9" fontId="35" fillId="0" borderId="1" xfId="0" applyNumberFormat="1" applyFont="1" applyBorder="1" applyAlignment="1" applyProtection="1">
      <alignment horizontal="center" vertical="center"/>
      <protection locked="0"/>
    </xf>
    <xf numFmtId="0" fontId="35" fillId="0" borderId="1" xfId="0" applyFont="1" applyBorder="1" applyAlignment="1" applyProtection="1">
      <alignment horizontal="center" vertical="center"/>
      <protection locked="0"/>
    </xf>
    <xf numFmtId="0" fontId="8" fillId="0" borderId="1" xfId="0" applyFont="1" applyBorder="1" applyAlignment="1" applyProtection="1">
      <alignment vertical="top"/>
      <protection hidden="1"/>
    </xf>
    <xf numFmtId="0" fontId="9" fillId="0" borderId="1" xfId="0" applyFont="1" applyBorder="1" applyAlignment="1" applyProtection="1">
      <alignment vertical="top"/>
      <protection hidden="1"/>
    </xf>
    <xf numFmtId="0" fontId="6" fillId="0" borderId="0" xfId="0" applyFont="1" applyAlignment="1" applyProtection="1">
      <alignment horizontal="center" vertical="center"/>
      <protection hidden="1"/>
    </xf>
    <xf numFmtId="0" fontId="3" fillId="0" borderId="0" xfId="0" applyFont="1" applyProtection="1">
      <protection hidden="1"/>
    </xf>
    <xf numFmtId="0" fontId="2" fillId="0" borderId="0" xfId="0" applyFont="1" applyProtection="1">
      <protection hidden="1"/>
    </xf>
    <xf numFmtId="0" fontId="2" fillId="0" borderId="0" xfId="0" applyFont="1"/>
    <xf numFmtId="0" fontId="2" fillId="0" borderId="0" xfId="0" applyFont="1" applyAlignment="1" applyProtection="1">
      <alignment horizontal="center" vertical="center"/>
      <protection hidden="1"/>
    </xf>
    <xf numFmtId="0" fontId="2" fillId="0" borderId="0" xfId="0" applyFont="1" applyAlignment="1" applyProtection="1">
      <alignment horizontal="center" vertical="top"/>
      <protection hidden="1"/>
    </xf>
    <xf numFmtId="0" fontId="2" fillId="0" borderId="0" xfId="0" applyFont="1" applyAlignment="1" applyProtection="1">
      <alignment vertical="top"/>
      <protection hidden="1"/>
    </xf>
    <xf numFmtId="0" fontId="4" fillId="0" borderId="0" xfId="0" applyFont="1" applyAlignment="1" applyProtection="1">
      <alignment vertical="center"/>
      <protection hidden="1"/>
    </xf>
    <xf numFmtId="0" fontId="4" fillId="0" borderId="0" xfId="0" applyFont="1" applyAlignment="1">
      <alignment vertical="center"/>
    </xf>
    <xf numFmtId="0" fontId="0" fillId="0" borderId="0" xfId="0" applyProtection="1">
      <protection hidden="1"/>
    </xf>
    <xf numFmtId="0" fontId="4" fillId="2" borderId="2" xfId="0" applyFont="1" applyFill="1" applyBorder="1" applyAlignment="1" applyProtection="1">
      <alignment horizontal="left" vertical="center"/>
      <protection hidden="1"/>
    </xf>
    <xf numFmtId="0" fontId="10" fillId="2" borderId="3" xfId="0" applyFont="1" applyFill="1" applyBorder="1" applyAlignment="1" applyProtection="1">
      <alignment horizontal="left" vertical="center"/>
      <protection hidden="1"/>
    </xf>
    <xf numFmtId="0" fontId="10" fillId="2" borderId="4" xfId="0" applyFont="1" applyFill="1" applyBorder="1" applyAlignment="1" applyProtection="1">
      <alignment horizontal="left" vertical="center"/>
      <protection hidden="1"/>
    </xf>
    <xf numFmtId="0" fontId="8" fillId="0" borderId="1" xfId="0" applyFont="1" applyBorder="1" applyAlignment="1" applyProtection="1">
      <alignment horizontal="left"/>
      <protection hidden="1"/>
    </xf>
    <xf numFmtId="0" fontId="19" fillId="0" borderId="28" xfId="0" applyFont="1" applyBorder="1" applyAlignment="1">
      <alignment horizontal="left" vertical="center"/>
    </xf>
    <xf numFmtId="0" fontId="19" fillId="0" borderId="38" xfId="0" applyFont="1" applyBorder="1" applyAlignment="1">
      <alignment horizontal="left" vertical="center"/>
    </xf>
    <xf numFmtId="0" fontId="19" fillId="5" borderId="36" xfId="0" applyFont="1" applyFill="1" applyBorder="1" applyAlignment="1">
      <alignment horizontal="left" vertical="center"/>
    </xf>
    <xf numFmtId="0" fontId="19" fillId="5" borderId="0" xfId="0" applyFont="1" applyFill="1" applyAlignment="1">
      <alignment horizontal="left" vertical="center"/>
    </xf>
    <xf numFmtId="0" fontId="19" fillId="5" borderId="41" xfId="0" applyFont="1" applyFill="1" applyBorder="1" applyAlignment="1">
      <alignment horizontal="left" vertical="center"/>
    </xf>
    <xf numFmtId="0" fontId="19" fillId="0" borderId="36" xfId="0" applyFont="1" applyBorder="1" applyAlignment="1">
      <alignment horizontal="left" vertical="center"/>
    </xf>
    <xf numFmtId="0" fontId="19" fillId="0" borderId="0" xfId="0" applyFont="1" applyAlignment="1">
      <alignment horizontal="left" vertical="center"/>
    </xf>
    <xf numFmtId="0" fontId="19" fillId="0" borderId="41" xfId="0" applyFont="1" applyBorder="1" applyAlignment="1">
      <alignment horizontal="left" vertical="center"/>
    </xf>
    <xf numFmtId="44" fontId="21" fillId="12" borderId="97" xfId="1" applyFont="1" applyFill="1" applyBorder="1" applyAlignment="1" applyProtection="1">
      <alignment horizontal="center"/>
    </xf>
    <xf numFmtId="44" fontId="21" fillId="12" borderId="98" xfId="1" applyFont="1" applyFill="1" applyBorder="1" applyAlignment="1" applyProtection="1">
      <alignment horizontal="center"/>
    </xf>
    <xf numFmtId="166" fontId="29" fillId="0" borderId="0" xfId="0" applyNumberFormat="1" applyFont="1" applyAlignment="1">
      <alignment horizontal="right"/>
    </xf>
    <xf numFmtId="44" fontId="20" fillId="4" borderId="55" xfId="1" applyFont="1" applyFill="1" applyBorder="1" applyAlignment="1" applyProtection="1">
      <alignment vertical="center" wrapText="1"/>
    </xf>
    <xf numFmtId="44" fontId="20" fillId="4" borderId="56" xfId="1" applyFont="1" applyFill="1" applyBorder="1" applyAlignment="1" applyProtection="1">
      <alignment vertical="center" wrapText="1"/>
    </xf>
    <xf numFmtId="44" fontId="20" fillId="13" borderId="43" xfId="1" applyFont="1" applyFill="1" applyBorder="1" applyAlignment="1" applyProtection="1">
      <alignment vertical="center"/>
    </xf>
    <xf numFmtId="44" fontId="20" fillId="13" borderId="54" xfId="1" applyFont="1" applyFill="1" applyBorder="1" applyAlignment="1" applyProtection="1">
      <alignment vertical="center"/>
    </xf>
    <xf numFmtId="44" fontId="20" fillId="4" borderId="43" xfId="1" applyFont="1" applyFill="1" applyBorder="1" applyAlignment="1" applyProtection="1">
      <alignment vertical="center"/>
    </xf>
    <xf numFmtId="44" fontId="20" fillId="4" borderId="54" xfId="1" applyFont="1" applyFill="1" applyBorder="1" applyAlignment="1" applyProtection="1">
      <alignment vertical="center"/>
    </xf>
    <xf numFmtId="166" fontId="22" fillId="0" borderId="0" xfId="0" applyNumberFormat="1" applyFont="1" applyAlignment="1">
      <alignment horizontal="right" vertical="center"/>
    </xf>
    <xf numFmtId="0" fontId="21" fillId="13" borderId="83" xfId="0" applyFont="1" applyFill="1" applyBorder="1" applyAlignment="1">
      <alignment horizontal="center" vertical="center" wrapText="1"/>
    </xf>
    <xf numFmtId="0" fontId="21" fillId="13" borderId="84" xfId="0" applyFont="1" applyFill="1" applyBorder="1" applyAlignment="1">
      <alignment horizontal="center" vertical="center" wrapText="1"/>
    </xf>
    <xf numFmtId="0" fontId="21" fillId="13" borderId="72" xfId="0" applyFont="1" applyFill="1" applyBorder="1" applyAlignment="1">
      <alignment horizontal="center" vertical="center" wrapText="1"/>
    </xf>
    <xf numFmtId="0" fontId="21" fillId="13" borderId="73" xfId="0" applyFont="1" applyFill="1" applyBorder="1" applyAlignment="1">
      <alignment horizontal="center" vertical="center" wrapText="1"/>
    </xf>
    <xf numFmtId="0" fontId="21" fillId="5" borderId="38" xfId="0" applyFont="1" applyFill="1" applyBorder="1" applyAlignment="1">
      <alignment horizontal="right" vertical="center"/>
    </xf>
    <xf numFmtId="0" fontId="23" fillId="0" borderId="28" xfId="0" applyFont="1" applyBorder="1" applyAlignment="1">
      <alignment horizontal="center" vertical="center" wrapText="1"/>
    </xf>
    <xf numFmtId="0" fontId="23" fillId="0" borderId="38" xfId="0" applyFont="1" applyBorder="1" applyAlignment="1">
      <alignment horizontal="center" vertical="center" wrapText="1"/>
    </xf>
    <xf numFmtId="0" fontId="23" fillId="0" borderId="29" xfId="0" applyFont="1" applyBorder="1" applyAlignment="1">
      <alignment horizontal="center" vertical="center" wrapText="1"/>
    </xf>
    <xf numFmtId="0" fontId="23" fillId="0" borderId="36" xfId="0" applyFont="1" applyBorder="1" applyAlignment="1">
      <alignment horizontal="center" vertical="center" wrapText="1"/>
    </xf>
    <xf numFmtId="0" fontId="23" fillId="0" borderId="0" xfId="0" applyFont="1" applyAlignment="1">
      <alignment horizontal="center" vertical="center" wrapText="1"/>
    </xf>
    <xf numFmtId="0" fontId="23" fillId="0" borderId="41" xfId="0" applyFont="1" applyBorder="1" applyAlignment="1">
      <alignment horizontal="center" vertical="center" wrapText="1"/>
    </xf>
    <xf numFmtId="0" fontId="23" fillId="0" borderId="30" xfId="0" applyFont="1" applyBorder="1" applyAlignment="1">
      <alignment horizontal="center" vertical="center" wrapText="1"/>
    </xf>
    <xf numFmtId="0" fontId="23" fillId="0" borderId="27" xfId="0" applyFont="1" applyBorder="1" applyAlignment="1">
      <alignment horizontal="center" vertical="center" wrapText="1"/>
    </xf>
    <xf numFmtId="0" fontId="23" fillId="0" borderId="31" xfId="0" applyFont="1" applyBorder="1" applyAlignment="1">
      <alignment horizontal="center" vertical="center" wrapText="1"/>
    </xf>
    <xf numFmtId="0" fontId="21" fillId="5" borderId="38" xfId="0" applyFont="1" applyFill="1" applyBorder="1" applyAlignment="1">
      <alignment horizontal="left" vertical="center"/>
    </xf>
    <xf numFmtId="0" fontId="21" fillId="5" borderId="28" xfId="0" applyFont="1" applyFill="1" applyBorder="1" applyAlignment="1">
      <alignment horizontal="center" vertical="center"/>
    </xf>
    <xf numFmtId="0" fontId="21" fillId="5" borderId="38" xfId="0" applyFont="1" applyFill="1" applyBorder="1" applyAlignment="1">
      <alignment horizontal="center" vertical="center"/>
    </xf>
    <xf numFmtId="1" fontId="21" fillId="5" borderId="38" xfId="0" applyNumberFormat="1" applyFont="1" applyFill="1" applyBorder="1" applyAlignment="1">
      <alignment horizontal="center" vertical="center"/>
    </xf>
    <xf numFmtId="1" fontId="21" fillId="5" borderId="29" xfId="0" applyNumberFormat="1" applyFont="1" applyFill="1" applyBorder="1" applyAlignment="1">
      <alignment horizontal="center" vertical="center"/>
    </xf>
    <xf numFmtId="44" fontId="27" fillId="0" borderId="0" xfId="1" applyFont="1" applyFill="1" applyBorder="1" applyAlignment="1" applyProtection="1">
      <alignment horizontal="left" vertical="center" wrapText="1"/>
    </xf>
    <xf numFmtId="0" fontId="21" fillId="12" borderId="51" xfId="0" applyFont="1" applyFill="1" applyBorder="1" applyAlignment="1">
      <alignment horizontal="center" vertical="center"/>
    </xf>
    <xf numFmtId="0" fontId="21" fillId="12" borderId="52" xfId="0" applyFont="1" applyFill="1" applyBorder="1" applyAlignment="1">
      <alignment horizontal="center" vertical="center"/>
    </xf>
    <xf numFmtId="0" fontId="21" fillId="12" borderId="42" xfId="0" applyFont="1" applyFill="1" applyBorder="1" applyAlignment="1">
      <alignment horizontal="center" vertical="center"/>
    </xf>
    <xf numFmtId="0" fontId="21" fillId="12" borderId="81" xfId="0" applyFont="1" applyFill="1" applyBorder="1" applyAlignment="1">
      <alignment horizontal="center" vertical="center"/>
    </xf>
    <xf numFmtId="0" fontId="21" fillId="12" borderId="97" xfId="0" applyFont="1" applyFill="1" applyBorder="1" applyAlignment="1">
      <alignment horizontal="center" vertical="center"/>
    </xf>
    <xf numFmtId="0" fontId="21" fillId="12" borderId="98" xfId="0" applyFont="1" applyFill="1" applyBorder="1" applyAlignment="1">
      <alignment horizontal="center" vertical="center"/>
    </xf>
    <xf numFmtId="0" fontId="6" fillId="13" borderId="92" xfId="0" applyFont="1" applyFill="1" applyBorder="1" applyAlignment="1">
      <alignment horizontal="center" vertical="center"/>
    </xf>
    <xf numFmtId="0" fontId="6" fillId="13" borderId="93" xfId="0" applyFont="1" applyFill="1" applyBorder="1" applyAlignment="1">
      <alignment horizontal="center" vertical="center"/>
    </xf>
    <xf numFmtId="44" fontId="20" fillId="4" borderId="65" xfId="1" applyFont="1" applyFill="1" applyBorder="1" applyAlignment="1" applyProtection="1">
      <alignment vertical="center"/>
    </xf>
    <xf numFmtId="44" fontId="20" fillId="4" borderId="66" xfId="1" applyFont="1" applyFill="1" applyBorder="1" applyAlignment="1" applyProtection="1">
      <alignment vertical="center"/>
    </xf>
    <xf numFmtId="44" fontId="21" fillId="13" borderId="63" xfId="1" applyFont="1" applyFill="1" applyBorder="1" applyAlignment="1" applyProtection="1">
      <alignment horizontal="center" vertical="center"/>
    </xf>
    <xf numFmtId="44" fontId="21" fillId="13" borderId="67" xfId="1" applyFont="1" applyFill="1" applyBorder="1" applyAlignment="1" applyProtection="1">
      <alignment horizontal="center" vertical="center"/>
    </xf>
    <xf numFmtId="0" fontId="21" fillId="13" borderId="82" xfId="0" applyFont="1" applyFill="1" applyBorder="1" applyAlignment="1">
      <alignment horizontal="center" vertical="center" wrapText="1"/>
    </xf>
    <xf numFmtId="0" fontId="21" fillId="13" borderId="78" xfId="0" applyFont="1" applyFill="1" applyBorder="1" applyAlignment="1">
      <alignment horizontal="center" vertical="center" wrapText="1"/>
    </xf>
    <xf numFmtId="0" fontId="20" fillId="15" borderId="28" xfId="0" applyFont="1" applyFill="1" applyBorder="1" applyAlignment="1">
      <alignment horizontal="left" vertical="center" wrapText="1"/>
    </xf>
    <xf numFmtId="0" fontId="20" fillId="15" borderId="38" xfId="0" applyFont="1" applyFill="1" applyBorder="1" applyAlignment="1">
      <alignment horizontal="left" vertical="center"/>
    </xf>
    <xf numFmtId="0" fontId="20" fillId="15" borderId="29" xfId="0" applyFont="1" applyFill="1" applyBorder="1" applyAlignment="1">
      <alignment horizontal="left" vertical="center"/>
    </xf>
    <xf numFmtId="0" fontId="20" fillId="15" borderId="36" xfId="0" applyFont="1" applyFill="1" applyBorder="1" applyAlignment="1">
      <alignment horizontal="left" vertical="center"/>
    </xf>
    <xf numFmtId="0" fontId="20" fillId="15" borderId="0" xfId="0" applyFont="1" applyFill="1" applyAlignment="1">
      <alignment horizontal="left" vertical="center"/>
    </xf>
    <xf numFmtId="0" fontId="20" fillId="15" borderId="41" xfId="0" applyFont="1" applyFill="1" applyBorder="1" applyAlignment="1">
      <alignment horizontal="left" vertical="center"/>
    </xf>
    <xf numFmtId="0" fontId="20" fillId="15" borderId="30" xfId="0" applyFont="1" applyFill="1" applyBorder="1" applyAlignment="1">
      <alignment horizontal="left" vertical="center"/>
    </xf>
    <xf numFmtId="0" fontId="20" fillId="15" borderId="27" xfId="0" applyFont="1" applyFill="1" applyBorder="1" applyAlignment="1">
      <alignment horizontal="left" vertical="center"/>
    </xf>
    <xf numFmtId="0" fontId="20" fillId="15" borderId="31" xfId="0" applyFont="1" applyFill="1" applyBorder="1" applyAlignment="1">
      <alignment horizontal="left" vertical="center"/>
    </xf>
    <xf numFmtId="49" fontId="20" fillId="0" borderId="22" xfId="0" applyNumberFormat="1" applyFont="1" applyBorder="1" applyAlignment="1" applyProtection="1">
      <alignment horizontal="center" vertical="center"/>
      <protection locked="0"/>
    </xf>
    <xf numFmtId="49" fontId="20" fillId="0" borderId="4" xfId="0" applyNumberFormat="1" applyFont="1" applyBorder="1" applyAlignment="1" applyProtection="1">
      <alignment horizontal="center" vertical="center"/>
      <protection locked="0"/>
    </xf>
    <xf numFmtId="49" fontId="20" fillId="5" borderId="113" xfId="0" applyNumberFormat="1" applyFont="1" applyFill="1" applyBorder="1" applyAlignment="1" applyProtection="1">
      <alignment horizontal="center" vertical="center"/>
      <protection locked="0"/>
    </xf>
    <xf numFmtId="49" fontId="20" fillId="5" borderId="114" xfId="0" applyNumberFormat="1" applyFont="1" applyFill="1" applyBorder="1" applyAlignment="1" applyProtection="1">
      <alignment horizontal="center" vertical="center"/>
      <protection locked="0"/>
    </xf>
    <xf numFmtId="0" fontId="21" fillId="7" borderId="32" xfId="0" applyFont="1" applyFill="1" applyBorder="1" applyAlignment="1">
      <alignment horizontal="center" vertical="center"/>
    </xf>
    <xf numFmtId="0" fontId="21" fillId="7" borderId="102" xfId="0" applyFont="1" applyFill="1" applyBorder="1" applyAlignment="1">
      <alignment horizontal="center" vertical="center"/>
    </xf>
    <xf numFmtId="0" fontId="19" fillId="0" borderId="36" xfId="0" applyFont="1" applyBorder="1" applyAlignment="1">
      <alignment horizontal="left" vertical="center" wrapText="1"/>
    </xf>
    <xf numFmtId="0" fontId="19" fillId="0" borderId="0" xfId="0" applyFont="1" applyAlignment="1">
      <alignment horizontal="left" vertical="center" wrapText="1"/>
    </xf>
    <xf numFmtId="0" fontId="19" fillId="0" borderId="41" xfId="0" applyFont="1" applyBorder="1" applyAlignment="1">
      <alignment horizontal="left" vertical="center" wrapText="1"/>
    </xf>
    <xf numFmtId="0" fontId="21" fillId="6" borderId="22" xfId="0" applyFont="1" applyFill="1" applyBorder="1" applyAlignment="1">
      <alignment horizontal="center" vertical="center" wrapText="1"/>
    </xf>
    <xf numFmtId="0" fontId="21" fillId="6" borderId="4" xfId="0" applyFont="1" applyFill="1" applyBorder="1" applyAlignment="1">
      <alignment horizontal="center" vertical="center" wrapText="1"/>
    </xf>
    <xf numFmtId="49" fontId="20" fillId="0" borderId="22" xfId="0" applyNumberFormat="1" applyFont="1" applyBorder="1" applyAlignment="1" applyProtection="1">
      <alignment horizontal="center" vertical="center" wrapText="1"/>
      <protection locked="0"/>
    </xf>
    <xf numFmtId="49" fontId="20" fillId="0" borderId="4" xfId="0" applyNumberFormat="1" applyFont="1" applyBorder="1" applyAlignment="1" applyProtection="1">
      <alignment horizontal="center" vertical="center" wrapText="1"/>
      <protection locked="0"/>
    </xf>
    <xf numFmtId="49" fontId="20" fillId="5" borderId="22" xfId="0" applyNumberFormat="1" applyFont="1" applyFill="1" applyBorder="1" applyAlignment="1" applyProtection="1">
      <alignment horizontal="center" vertical="center" wrapText="1"/>
      <protection locked="0"/>
    </xf>
    <xf numFmtId="49" fontId="20" fillId="5" borderId="4" xfId="0" applyNumberFormat="1" applyFont="1" applyFill="1" applyBorder="1" applyAlignment="1" applyProtection="1">
      <alignment horizontal="center" vertical="center" wrapText="1"/>
      <protection locked="0"/>
    </xf>
    <xf numFmtId="49" fontId="20" fillId="5" borderId="22" xfId="0" applyNumberFormat="1" applyFont="1" applyFill="1" applyBorder="1" applyAlignment="1" applyProtection="1">
      <alignment horizontal="center" vertical="center"/>
      <protection locked="0"/>
    </xf>
    <xf numFmtId="49" fontId="20" fillId="5" borderId="4" xfId="0" applyNumberFormat="1" applyFont="1" applyFill="1" applyBorder="1" applyAlignment="1" applyProtection="1">
      <alignment horizontal="center" vertical="center"/>
      <protection locked="0"/>
    </xf>
    <xf numFmtId="0" fontId="19" fillId="0" borderId="30" xfId="0" applyFont="1" applyBorder="1" applyAlignment="1">
      <alignment horizontal="left" vertical="center"/>
    </xf>
    <xf numFmtId="0" fontId="19" fillId="0" borderId="27" xfId="0" applyFont="1" applyBorder="1" applyAlignment="1">
      <alignment horizontal="left" vertical="center"/>
    </xf>
    <xf numFmtId="0" fontId="6" fillId="12" borderId="30" xfId="0" applyFont="1" applyFill="1" applyBorder="1" applyAlignment="1" applyProtection="1">
      <alignment horizontal="right" vertical="center"/>
      <protection hidden="1"/>
    </xf>
    <xf numFmtId="0" fontId="6" fillId="12" borderId="27" xfId="0" applyFont="1" applyFill="1" applyBorder="1" applyAlignment="1" applyProtection="1">
      <alignment horizontal="right" vertical="center"/>
      <protection hidden="1"/>
    </xf>
    <xf numFmtId="0" fontId="6" fillId="12" borderId="37" xfId="0" applyFont="1" applyFill="1" applyBorder="1" applyAlignment="1" applyProtection="1">
      <alignment horizontal="right" vertical="center"/>
      <protection hidden="1"/>
    </xf>
    <xf numFmtId="0" fontId="25" fillId="6" borderId="34" xfId="0" applyFont="1" applyFill="1" applyBorder="1" applyAlignment="1" applyProtection="1">
      <alignment horizontal="right" vertical="center" wrapText="1"/>
      <protection hidden="1"/>
    </xf>
    <xf numFmtId="0" fontId="25" fillId="6" borderId="47" xfId="0" applyFont="1" applyFill="1" applyBorder="1" applyAlignment="1" applyProtection="1">
      <alignment horizontal="right" vertical="center" wrapText="1"/>
      <protection hidden="1"/>
    </xf>
    <xf numFmtId="0" fontId="38" fillId="0" borderId="0" xfId="0" applyFont="1" applyAlignment="1">
      <alignment horizontal="left" vertical="center" wrapText="1"/>
    </xf>
    <xf numFmtId="0" fontId="2" fillId="5" borderId="36" xfId="0" applyFont="1" applyFill="1" applyBorder="1" applyAlignment="1" applyProtection="1">
      <alignment horizontal="left" vertical="center"/>
      <protection hidden="1"/>
    </xf>
    <xf numFmtId="0" fontId="2" fillId="5" borderId="0" xfId="0" applyFont="1" applyFill="1" applyAlignment="1" applyProtection="1">
      <alignment horizontal="left" vertical="center"/>
      <protection hidden="1"/>
    </xf>
    <xf numFmtId="0" fontId="35" fillId="7" borderId="97" xfId="0" applyFont="1" applyFill="1" applyBorder="1" applyAlignment="1">
      <alignment horizontal="center" vertical="center"/>
    </xf>
    <xf numFmtId="0" fontId="35" fillId="7" borderId="112" xfId="0" applyFont="1" applyFill="1" applyBorder="1" applyAlignment="1">
      <alignment horizontal="center" vertical="center"/>
    </xf>
    <xf numFmtId="0" fontId="11" fillId="6" borderId="22" xfId="0" applyFont="1" applyFill="1" applyBorder="1" applyAlignment="1">
      <alignment horizontal="center" vertical="center" wrapText="1"/>
    </xf>
    <xf numFmtId="0" fontId="11" fillId="6" borderId="4" xfId="0" applyFont="1" applyFill="1" applyBorder="1" applyAlignment="1">
      <alignment horizontal="center" vertical="center" wrapText="1"/>
    </xf>
    <xf numFmtId="49" fontId="11" fillId="0" borderId="22" xfId="0" applyNumberFormat="1" applyFont="1" applyBorder="1" applyAlignment="1" applyProtection="1">
      <alignment horizontal="center" vertical="center" wrapText="1"/>
      <protection locked="0"/>
    </xf>
    <xf numFmtId="49" fontId="11" fillId="0" borderId="4" xfId="0" applyNumberFormat="1" applyFont="1" applyBorder="1" applyAlignment="1" applyProtection="1">
      <alignment horizontal="center" vertical="center" wrapText="1"/>
      <protection locked="0"/>
    </xf>
    <xf numFmtId="49" fontId="11" fillId="5" borderId="22" xfId="0" applyNumberFormat="1" applyFont="1" applyFill="1" applyBorder="1" applyAlignment="1" applyProtection="1">
      <alignment horizontal="center" vertical="center"/>
      <protection locked="0"/>
    </xf>
    <xf numFmtId="49" fontId="11" fillId="5" borderId="4" xfId="0" applyNumberFormat="1" applyFont="1" applyFill="1" applyBorder="1" applyAlignment="1" applyProtection="1">
      <alignment horizontal="center" vertical="center"/>
      <protection locked="0"/>
    </xf>
    <xf numFmtId="49" fontId="11" fillId="0" borderId="22" xfId="0" applyNumberFormat="1" applyFont="1" applyBorder="1" applyAlignment="1" applyProtection="1">
      <alignment horizontal="center" vertical="center"/>
      <protection locked="0"/>
    </xf>
    <xf numFmtId="49" fontId="11" fillId="0" borderId="4" xfId="0" applyNumberFormat="1" applyFont="1" applyBorder="1" applyAlignment="1" applyProtection="1">
      <alignment horizontal="center" vertical="center"/>
      <protection locked="0"/>
    </xf>
    <xf numFmtId="0" fontId="2" fillId="0" borderId="30" xfId="0" applyFont="1" applyBorder="1" applyAlignment="1" applyProtection="1">
      <alignment horizontal="left" vertical="center"/>
      <protection hidden="1"/>
    </xf>
    <xf numFmtId="0" fontId="2" fillId="0" borderId="27" xfId="0" applyFont="1" applyBorder="1" applyAlignment="1" applyProtection="1">
      <alignment horizontal="left" vertical="center"/>
      <protection hidden="1"/>
    </xf>
    <xf numFmtId="0" fontId="1" fillId="15" borderId="38" xfId="0" applyFont="1" applyFill="1" applyBorder="1" applyAlignment="1" applyProtection="1">
      <alignment horizontal="left" vertical="top" wrapText="1"/>
      <protection hidden="1"/>
    </xf>
    <xf numFmtId="0" fontId="1" fillId="15" borderId="29" xfId="0" applyFont="1" applyFill="1" applyBorder="1" applyAlignment="1" applyProtection="1">
      <alignment horizontal="left" vertical="top" wrapText="1"/>
      <protection hidden="1"/>
    </xf>
    <xf numFmtId="0" fontId="1" fillId="15" borderId="0" xfId="0" applyFont="1" applyFill="1" applyAlignment="1" applyProtection="1">
      <alignment horizontal="left" vertical="top" wrapText="1"/>
      <protection hidden="1"/>
    </xf>
    <xf numFmtId="0" fontId="1" fillId="15" borderId="41" xfId="0" applyFont="1" applyFill="1" applyBorder="1" applyAlignment="1" applyProtection="1">
      <alignment horizontal="left" vertical="top" wrapText="1"/>
      <protection hidden="1"/>
    </xf>
    <xf numFmtId="0" fontId="1" fillId="15" borderId="27" xfId="0" applyFont="1" applyFill="1" applyBorder="1" applyAlignment="1" applyProtection="1">
      <alignment horizontal="left" vertical="top" wrapText="1"/>
      <protection hidden="1"/>
    </xf>
    <xf numFmtId="0" fontId="1" fillId="15" borderId="31" xfId="0" applyFont="1" applyFill="1" applyBorder="1" applyAlignment="1" applyProtection="1">
      <alignment horizontal="left" vertical="top" wrapText="1"/>
      <protection hidden="1"/>
    </xf>
    <xf numFmtId="0" fontId="2" fillId="0" borderId="36" xfId="0" applyFont="1" applyBorder="1" applyAlignment="1" applyProtection="1">
      <alignment horizontal="left" vertical="center" wrapText="1"/>
      <protection hidden="1"/>
    </xf>
    <xf numFmtId="0" fontId="2" fillId="0" borderId="0" xfId="0" applyFont="1" applyAlignment="1" applyProtection="1">
      <alignment horizontal="left" vertical="center" wrapText="1"/>
      <protection hidden="1"/>
    </xf>
    <xf numFmtId="0" fontId="2" fillId="5" borderId="36" xfId="0" applyFont="1" applyFill="1" applyBorder="1" applyAlignment="1" applyProtection="1">
      <alignment horizontal="left" vertical="center" wrapText="1"/>
      <protection hidden="1"/>
    </xf>
    <xf numFmtId="0" fontId="2" fillId="5" borderId="0" xfId="0" applyFont="1" applyFill="1" applyAlignment="1" applyProtection="1">
      <alignment horizontal="left" vertical="center" wrapText="1"/>
      <protection hidden="1"/>
    </xf>
    <xf numFmtId="0" fontId="2" fillId="0" borderId="36" xfId="0" applyFont="1" applyBorder="1" applyAlignment="1" applyProtection="1">
      <alignment horizontal="left" vertical="center"/>
      <protection hidden="1"/>
    </xf>
    <xf numFmtId="0" fontId="5" fillId="0" borderId="6" xfId="0" applyFont="1" applyBorder="1" applyAlignment="1">
      <alignment horizontal="left" vertical="top" wrapText="1"/>
    </xf>
    <xf numFmtId="0" fontId="5" fillId="0" borderId="5" xfId="0" applyFont="1" applyBorder="1" applyAlignment="1">
      <alignment horizontal="left" vertical="top"/>
    </xf>
    <xf numFmtId="0" fontId="5" fillId="0" borderId="7" xfId="0" applyFont="1" applyBorder="1" applyAlignment="1">
      <alignment horizontal="left" vertical="top"/>
    </xf>
    <xf numFmtId="0" fontId="5" fillId="0" borderId="11" xfId="0" applyFont="1" applyBorder="1" applyAlignment="1">
      <alignment horizontal="left" vertical="top"/>
    </xf>
    <xf numFmtId="0" fontId="5" fillId="0" borderId="0" xfId="0" applyFont="1" applyAlignment="1">
      <alignment horizontal="left" vertical="top"/>
    </xf>
    <xf numFmtId="0" fontId="5" fillId="0" borderId="12" xfId="0" applyFont="1" applyBorder="1" applyAlignment="1">
      <alignment horizontal="left" vertical="top"/>
    </xf>
    <xf numFmtId="0" fontId="5" fillId="0" borderId="8" xfId="0" applyFont="1" applyBorder="1" applyAlignment="1">
      <alignment horizontal="left" vertical="top"/>
    </xf>
    <xf numFmtId="0" fontId="5" fillId="0" borderId="9" xfId="0" applyFont="1" applyBorder="1" applyAlignment="1">
      <alignment horizontal="left" vertical="top"/>
    </xf>
    <xf numFmtId="0" fontId="5" fillId="0" borderId="10" xfId="0" applyFont="1" applyBorder="1" applyAlignment="1">
      <alignment horizontal="left" vertical="top"/>
    </xf>
    <xf numFmtId="0" fontId="25" fillId="6" borderId="20" xfId="0" applyFont="1" applyFill="1" applyBorder="1" applyAlignment="1" applyProtection="1">
      <alignment horizontal="right" vertical="center" wrapText="1"/>
      <protection hidden="1"/>
    </xf>
    <xf numFmtId="0" fontId="25" fillId="6" borderId="1" xfId="0" applyFont="1" applyFill="1" applyBorder="1" applyAlignment="1" applyProtection="1">
      <alignment horizontal="right" vertical="center" wrapText="1"/>
      <protection hidden="1"/>
    </xf>
    <xf numFmtId="0" fontId="25" fillId="6" borderId="95" xfId="0" applyFont="1" applyFill="1" applyBorder="1" applyAlignment="1" applyProtection="1">
      <alignment horizontal="right" vertical="center" wrapText="1"/>
      <protection hidden="1"/>
    </xf>
    <xf numFmtId="0" fontId="25" fillId="6" borderId="50" xfId="0" applyFont="1" applyFill="1" applyBorder="1" applyAlignment="1" applyProtection="1">
      <alignment horizontal="right" vertical="center" wrapText="1"/>
      <protection hidden="1"/>
    </xf>
    <xf numFmtId="0" fontId="31" fillId="6" borderId="18" xfId="0" applyFont="1" applyFill="1" applyBorder="1" applyAlignment="1">
      <alignment horizontal="center"/>
    </xf>
    <xf numFmtId="0" fontId="31" fillId="6" borderId="19" xfId="0" applyFont="1" applyFill="1" applyBorder="1" applyAlignment="1">
      <alignment horizontal="center"/>
    </xf>
    <xf numFmtId="1" fontId="32" fillId="0" borderId="17" xfId="0" applyNumberFormat="1" applyFont="1" applyBorder="1" applyAlignment="1" applyProtection="1">
      <alignment horizontal="center" vertical="center"/>
      <protection locked="0"/>
    </xf>
    <xf numFmtId="1" fontId="32" fillId="0" borderId="96" xfId="0" applyNumberFormat="1" applyFont="1" applyBorder="1" applyAlignment="1" applyProtection="1">
      <alignment horizontal="center" vertical="center"/>
      <protection locked="0"/>
    </xf>
    <xf numFmtId="165" fontId="31" fillId="13" borderId="1" xfId="1" applyNumberFormat="1" applyFont="1" applyFill="1" applyBorder="1" applyAlignment="1" applyProtection="1">
      <alignment horizontal="center" vertical="center"/>
    </xf>
    <xf numFmtId="165" fontId="31" fillId="13" borderId="21" xfId="1" applyNumberFormat="1" applyFont="1" applyFill="1" applyBorder="1" applyAlignment="1" applyProtection="1">
      <alignment horizontal="center" vertical="center"/>
    </xf>
    <xf numFmtId="0" fontId="51" fillId="9" borderId="97" xfId="0" applyFont="1" applyFill="1" applyBorder="1" applyAlignment="1" applyProtection="1">
      <alignment horizontal="center" vertical="center"/>
      <protection hidden="1"/>
    </xf>
    <xf numFmtId="0" fontId="51" fillId="9" borderId="98" xfId="0" applyFont="1" applyFill="1" applyBorder="1" applyAlignment="1" applyProtection="1">
      <alignment horizontal="center" vertical="center"/>
      <protection hidden="1"/>
    </xf>
    <xf numFmtId="44" fontId="31" fillId="4" borderId="21" xfId="1" applyFont="1" applyFill="1" applyBorder="1" applyAlignment="1" applyProtection="1">
      <alignment horizontal="center" vertical="center"/>
    </xf>
    <xf numFmtId="44" fontId="31" fillId="4" borderId="33" xfId="1" applyFont="1" applyFill="1" applyBorder="1" applyAlignment="1" applyProtection="1">
      <alignment horizontal="center" vertical="center"/>
    </xf>
    <xf numFmtId="0" fontId="37" fillId="6" borderId="110" xfId="0" applyFont="1" applyFill="1" applyBorder="1" applyAlignment="1">
      <alignment horizontal="center" vertical="center" wrapText="1"/>
    </xf>
    <xf numFmtId="0" fontId="37" fillId="6" borderId="11" xfId="0" applyFont="1" applyFill="1" applyBorder="1" applyAlignment="1">
      <alignment horizontal="center" vertical="center" wrapText="1"/>
    </xf>
    <xf numFmtId="0" fontId="37" fillId="6" borderId="8" xfId="0" applyFont="1" applyFill="1" applyBorder="1" applyAlignment="1">
      <alignment horizontal="center" vertical="center" wrapText="1"/>
    </xf>
    <xf numFmtId="0" fontId="34" fillId="0" borderId="20" xfId="0" applyFont="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locked="0"/>
    </xf>
    <xf numFmtId="0" fontId="34" fillId="5" borderId="20" xfId="0" applyFont="1" applyFill="1" applyBorder="1" applyAlignment="1" applyProtection="1">
      <alignment horizontal="center" vertical="center" wrapText="1"/>
      <protection locked="0"/>
    </xf>
    <xf numFmtId="0" fontId="34" fillId="5" borderId="1" xfId="0" applyFont="1" applyFill="1" applyBorder="1" applyAlignment="1" applyProtection="1">
      <alignment horizontal="center" vertical="center" wrapText="1"/>
      <protection locked="0"/>
    </xf>
    <xf numFmtId="0" fontId="34" fillId="0" borderId="36" xfId="0" applyFont="1" applyBorder="1" applyAlignment="1">
      <alignment horizontal="left"/>
    </xf>
    <xf numFmtId="0" fontId="34" fillId="0" borderId="0" xfId="0" applyFont="1" applyAlignment="1">
      <alignment horizontal="left"/>
    </xf>
    <xf numFmtId="0" fontId="34" fillId="0" borderId="41" xfId="0" applyFont="1" applyBorder="1" applyAlignment="1">
      <alignment horizontal="left"/>
    </xf>
    <xf numFmtId="0" fontId="34" fillId="5" borderId="30" xfId="0" applyFont="1" applyFill="1" applyBorder="1" applyAlignment="1">
      <alignment horizontal="left"/>
    </xf>
    <xf numFmtId="0" fontId="34" fillId="5" borderId="27" xfId="0" applyFont="1" applyFill="1" applyBorder="1" applyAlignment="1">
      <alignment horizontal="left"/>
    </xf>
    <xf numFmtId="0" fontId="34" fillId="5" borderId="31" xfId="0" applyFont="1" applyFill="1" applyBorder="1" applyAlignment="1">
      <alignment horizontal="left"/>
    </xf>
    <xf numFmtId="0" fontId="19" fillId="15" borderId="28" xfId="0" applyFont="1" applyFill="1" applyBorder="1" applyAlignment="1">
      <alignment horizontal="left" vertical="center" wrapText="1"/>
    </xf>
    <xf numFmtId="0" fontId="19" fillId="15" borderId="38" xfId="0" applyFont="1" applyFill="1" applyBorder="1" applyAlignment="1">
      <alignment horizontal="left" vertical="center" wrapText="1"/>
    </xf>
    <xf numFmtId="0" fontId="19" fillId="15" borderId="29" xfId="0" applyFont="1" applyFill="1" applyBorder="1" applyAlignment="1">
      <alignment horizontal="left" vertical="center" wrapText="1"/>
    </xf>
    <xf numFmtId="0" fontId="19" fillId="15" borderId="36" xfId="0" applyFont="1" applyFill="1" applyBorder="1" applyAlignment="1">
      <alignment horizontal="left" vertical="center" wrapText="1"/>
    </xf>
    <xf numFmtId="0" fontId="19" fillId="15" borderId="0" xfId="0" applyFont="1" applyFill="1" applyAlignment="1">
      <alignment horizontal="left" vertical="center" wrapText="1"/>
    </xf>
    <xf numFmtId="0" fontId="19" fillId="15" borderId="41" xfId="0" applyFont="1" applyFill="1" applyBorder="1" applyAlignment="1">
      <alignment horizontal="left" vertical="center" wrapText="1"/>
    </xf>
    <xf numFmtId="0" fontId="19" fillId="15" borderId="30" xfId="0" applyFont="1" applyFill="1" applyBorder="1" applyAlignment="1">
      <alignment horizontal="left" vertical="center" wrapText="1"/>
    </xf>
    <xf numFmtId="0" fontId="19" fillId="15" borderId="27" xfId="0" applyFont="1" applyFill="1" applyBorder="1" applyAlignment="1">
      <alignment horizontal="left" vertical="center" wrapText="1"/>
    </xf>
    <xf numFmtId="0" fontId="19" fillId="15" borderId="31" xfId="0" applyFont="1" applyFill="1" applyBorder="1" applyAlignment="1">
      <alignment horizontal="left" vertical="center" wrapText="1"/>
    </xf>
    <xf numFmtId="0" fontId="42" fillId="5" borderId="38" xfId="0" applyFont="1" applyFill="1" applyBorder="1" applyAlignment="1">
      <alignment horizontal="center"/>
    </xf>
    <xf numFmtId="0" fontId="42" fillId="5" borderId="29" xfId="0" applyFont="1" applyFill="1" applyBorder="1" applyAlignment="1">
      <alignment horizontal="center"/>
    </xf>
    <xf numFmtId="0" fontId="42" fillId="5" borderId="28" xfId="0" applyFont="1" applyFill="1" applyBorder="1" applyAlignment="1">
      <alignment horizontal="center"/>
    </xf>
    <xf numFmtId="0" fontId="21" fillId="5" borderId="30" xfId="0" applyFont="1" applyFill="1" applyBorder="1" applyAlignment="1">
      <alignment horizontal="center" wrapText="1"/>
    </xf>
    <xf numFmtId="0" fontId="21" fillId="5" borderId="27" xfId="0" applyFont="1" applyFill="1" applyBorder="1" applyAlignment="1">
      <alignment horizontal="center" wrapText="1"/>
    </xf>
    <xf numFmtId="1" fontId="21" fillId="5" borderId="27" xfId="0" applyNumberFormat="1" applyFont="1" applyFill="1" applyBorder="1" applyAlignment="1">
      <alignment horizontal="center" wrapText="1"/>
    </xf>
    <xf numFmtId="0" fontId="21" fillId="5" borderId="31" xfId="0" applyFont="1" applyFill="1" applyBorder="1" applyAlignment="1">
      <alignment horizontal="center" wrapText="1"/>
    </xf>
    <xf numFmtId="0" fontId="35" fillId="0" borderId="28" xfId="0" applyFont="1" applyBorder="1" applyAlignment="1">
      <alignment horizontal="center" wrapText="1"/>
    </xf>
    <xf numFmtId="0" fontId="35" fillId="0" borderId="38" xfId="0" applyFont="1" applyBorder="1" applyAlignment="1">
      <alignment horizontal="center" wrapText="1"/>
    </xf>
    <xf numFmtId="0" fontId="35" fillId="0" borderId="29" xfId="0" applyFont="1" applyBorder="1" applyAlignment="1">
      <alignment horizontal="center" wrapText="1"/>
    </xf>
    <xf numFmtId="0" fontId="35" fillId="0" borderId="36" xfId="0" applyFont="1" applyBorder="1" applyAlignment="1">
      <alignment horizontal="center" wrapText="1"/>
    </xf>
    <xf numFmtId="0" fontId="35" fillId="0" borderId="0" xfId="0" applyFont="1" applyAlignment="1">
      <alignment horizontal="center" wrapText="1"/>
    </xf>
    <xf numFmtId="0" fontId="35" fillId="0" borderId="41" xfId="0" applyFont="1" applyBorder="1" applyAlignment="1">
      <alignment horizontal="center" wrapText="1"/>
    </xf>
    <xf numFmtId="0" fontId="35" fillId="0" borderId="30" xfId="0" applyFont="1" applyBorder="1" applyAlignment="1">
      <alignment horizontal="center" wrapText="1"/>
    </xf>
    <xf numFmtId="0" fontId="35" fillId="0" borderId="27" xfId="0" applyFont="1" applyBorder="1" applyAlignment="1">
      <alignment horizontal="center" wrapText="1"/>
    </xf>
    <xf numFmtId="0" fontId="35" fillId="0" borderId="31" xfId="0" applyFont="1" applyBorder="1" applyAlignment="1">
      <alignment horizontal="center" wrapText="1"/>
    </xf>
    <xf numFmtId="0" fontId="11" fillId="7" borderId="32" xfId="0" applyFont="1" applyFill="1" applyBorder="1" applyAlignment="1">
      <alignment horizontal="center" vertical="center"/>
    </xf>
    <xf numFmtId="0" fontId="11" fillId="7" borderId="18" xfId="0" applyFont="1" applyFill="1" applyBorder="1" applyAlignment="1">
      <alignment horizontal="center" vertical="center"/>
    </xf>
    <xf numFmtId="0" fontId="11" fillId="7" borderId="102" xfId="0" applyFont="1" applyFill="1" applyBorder="1" applyAlignment="1">
      <alignment horizontal="center" vertical="center"/>
    </xf>
    <xf numFmtId="0" fontId="11" fillId="6" borderId="20"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37" fillId="12" borderId="49" xfId="0" applyFont="1" applyFill="1" applyBorder="1" applyAlignment="1">
      <alignment horizontal="center" vertical="center" wrapText="1"/>
    </xf>
    <xf numFmtId="0" fontId="37" fillId="12" borderId="111" xfId="0" applyFont="1" applyFill="1" applyBorder="1" applyAlignment="1">
      <alignment horizontal="center" vertical="center" wrapText="1"/>
    </xf>
    <xf numFmtId="0" fontId="37" fillId="12" borderId="104" xfId="0" applyFont="1" applyFill="1" applyBorder="1" applyAlignment="1">
      <alignment horizontal="center" vertical="center" wrapText="1"/>
    </xf>
    <xf numFmtId="0" fontId="37" fillId="12" borderId="75" xfId="0" applyFont="1" applyFill="1" applyBorder="1" applyAlignment="1">
      <alignment horizontal="center" vertical="center" wrapText="1"/>
    </xf>
    <xf numFmtId="0" fontId="37" fillId="12" borderId="107" xfId="0" applyFont="1" applyFill="1" applyBorder="1" applyAlignment="1">
      <alignment horizontal="center" vertical="center" wrapText="1"/>
    </xf>
    <xf numFmtId="0" fontId="37" fillId="12" borderId="17" xfId="0" applyFont="1" applyFill="1" applyBorder="1" applyAlignment="1">
      <alignment horizontal="center" vertical="center" wrapText="1"/>
    </xf>
    <xf numFmtId="0" fontId="37" fillId="12" borderId="76" xfId="0" applyFont="1" applyFill="1" applyBorder="1" applyAlignment="1">
      <alignment horizontal="center" vertical="center" wrapText="1"/>
    </xf>
    <xf numFmtId="0" fontId="37" fillId="12" borderId="108" xfId="0" applyFont="1" applyFill="1" applyBorder="1" applyAlignment="1">
      <alignment horizontal="center" vertical="center" wrapText="1"/>
    </xf>
    <xf numFmtId="0" fontId="37" fillId="12" borderId="96" xfId="0" applyFont="1" applyFill="1" applyBorder="1" applyAlignment="1">
      <alignment horizontal="center" vertical="center" wrapText="1"/>
    </xf>
    <xf numFmtId="0" fontId="34" fillId="0" borderId="28" xfId="0" applyFont="1" applyBorder="1" applyAlignment="1">
      <alignment horizontal="left"/>
    </xf>
    <xf numFmtId="0" fontId="34" fillId="0" borderId="38" xfId="0" applyFont="1" applyBorder="1" applyAlignment="1">
      <alignment horizontal="left"/>
    </xf>
    <xf numFmtId="0" fontId="34" fillId="0" borderId="29" xfId="0" applyFont="1" applyBorder="1" applyAlignment="1">
      <alignment horizontal="left"/>
    </xf>
    <xf numFmtId="0" fontId="34" fillId="5" borderId="36" xfId="0" applyFont="1" applyFill="1" applyBorder="1" applyAlignment="1">
      <alignment horizontal="left" wrapText="1"/>
    </xf>
    <xf numFmtId="0" fontId="34" fillId="5" borderId="0" xfId="0" applyFont="1" applyFill="1" applyAlignment="1">
      <alignment horizontal="left" wrapText="1"/>
    </xf>
    <xf numFmtId="0" fontId="34" fillId="5" borderId="41" xfId="0" applyFont="1" applyFill="1" applyBorder="1" applyAlignment="1">
      <alignment horizontal="left" wrapText="1"/>
    </xf>
    <xf numFmtId="0" fontId="34" fillId="0" borderId="36" xfId="0" applyFont="1" applyBorder="1" applyAlignment="1">
      <alignment horizontal="left" wrapText="1"/>
    </xf>
    <xf numFmtId="0" fontId="34" fillId="0" borderId="0" xfId="0" applyFont="1" applyAlignment="1">
      <alignment horizontal="left" wrapText="1"/>
    </xf>
    <xf numFmtId="0" fontId="34" fillId="0" borderId="41" xfId="0" applyFont="1" applyBorder="1" applyAlignment="1">
      <alignment horizontal="left" wrapText="1"/>
    </xf>
    <xf numFmtId="0" fontId="34" fillId="5" borderId="36" xfId="0" applyFont="1" applyFill="1" applyBorder="1" applyAlignment="1">
      <alignment horizontal="left"/>
    </xf>
    <xf numFmtId="0" fontId="34" fillId="5" borderId="0" xfId="0" applyFont="1" applyFill="1" applyAlignment="1">
      <alignment horizontal="left"/>
    </xf>
    <xf numFmtId="0" fontId="34" fillId="5" borderId="41" xfId="0" applyFont="1" applyFill="1" applyBorder="1" applyAlignment="1">
      <alignment horizontal="left"/>
    </xf>
    <xf numFmtId="0" fontId="38" fillId="0" borderId="28" xfId="0" applyFont="1" applyBorder="1" applyAlignment="1">
      <alignment horizontal="center" wrapText="1"/>
    </xf>
    <xf numFmtId="0" fontId="38" fillId="0" borderId="38" xfId="0" applyFont="1" applyBorder="1" applyAlignment="1">
      <alignment horizontal="center" wrapText="1"/>
    </xf>
    <xf numFmtId="0" fontId="38" fillId="0" borderId="29" xfId="0" applyFont="1" applyBorder="1" applyAlignment="1">
      <alignment horizontal="center" wrapText="1"/>
    </xf>
    <xf numFmtId="0" fontId="38" fillId="0" borderId="30" xfId="0" applyFont="1" applyBorder="1" applyAlignment="1">
      <alignment horizontal="center" wrapText="1"/>
    </xf>
    <xf numFmtId="0" fontId="38" fillId="0" borderId="27" xfId="0" applyFont="1" applyBorder="1" applyAlignment="1">
      <alignment horizontal="center" wrapText="1"/>
    </xf>
    <xf numFmtId="0" fontId="38" fillId="0" borderId="31" xfId="0" applyFont="1" applyBorder="1" applyAlignment="1">
      <alignment horizontal="center" wrapText="1"/>
    </xf>
    <xf numFmtId="0" fontId="37" fillId="12" borderId="109" xfId="0" applyFont="1" applyFill="1" applyBorder="1" applyAlignment="1">
      <alignment horizontal="center" vertical="center" wrapText="1"/>
    </xf>
    <xf numFmtId="0" fontId="37" fillId="12" borderId="12" xfId="0" applyFont="1" applyFill="1" applyBorder="1" applyAlignment="1">
      <alignment horizontal="center" vertical="center" wrapText="1"/>
    </xf>
    <xf numFmtId="0" fontId="37" fillId="12" borderId="10" xfId="0" applyFont="1" applyFill="1" applyBorder="1" applyAlignment="1">
      <alignment horizontal="center" vertical="center" wrapText="1"/>
    </xf>
    <xf numFmtId="0" fontId="37" fillId="6" borderId="75" xfId="0" applyFont="1" applyFill="1" applyBorder="1" applyAlignment="1">
      <alignment horizontal="center" vertical="center" wrapText="1"/>
    </xf>
    <xf numFmtId="0" fontId="37" fillId="6" borderId="107" xfId="0" applyFont="1" applyFill="1" applyBorder="1" applyAlignment="1">
      <alignment horizontal="center" vertical="center" wrapText="1"/>
    </xf>
    <xf numFmtId="0" fontId="37" fillId="6" borderId="17" xfId="0" applyFont="1" applyFill="1" applyBorder="1" applyAlignment="1">
      <alignment horizontal="center" vertical="center" wrapText="1"/>
    </xf>
    <xf numFmtId="0" fontId="66" fillId="0" borderId="0" xfId="0" applyFont="1" applyAlignment="1">
      <alignment horizontal="center" vertical="center" wrapText="1"/>
    </xf>
    <xf numFmtId="0" fontId="67" fillId="0" borderId="0" xfId="3" applyFont="1" applyAlignment="1">
      <alignment horizontal="center" vertical="top"/>
    </xf>
    <xf numFmtId="0" fontId="5" fillId="0" borderId="0" xfId="0" applyFont="1" applyAlignment="1">
      <alignment horizontal="left" vertical="top" wrapText="1"/>
    </xf>
    <xf numFmtId="0" fontId="76" fillId="0" borderId="0" xfId="0" applyFont="1" applyAlignment="1">
      <alignment horizontal="left" vertical="center"/>
    </xf>
    <xf numFmtId="0" fontId="53" fillId="0" borderId="0" xfId="0" applyFont="1" applyAlignment="1">
      <alignment horizontal="left" vertical="center" wrapText="1"/>
    </xf>
    <xf numFmtId="0" fontId="53" fillId="0" borderId="0" xfId="0" applyFont="1" applyAlignment="1">
      <alignment horizontal="left" vertical="center"/>
    </xf>
    <xf numFmtId="0" fontId="59" fillId="0" borderId="0" xfId="0" applyFont="1" applyAlignment="1">
      <alignment horizontal="left" vertical="center"/>
    </xf>
    <xf numFmtId="0" fontId="65" fillId="0" borderId="0" xfId="0" applyFont="1" applyAlignment="1">
      <alignment horizontal="left" vertical="center" wrapText="1"/>
    </xf>
    <xf numFmtId="0" fontId="5" fillId="0" borderId="0" xfId="0" applyFont="1" applyAlignment="1">
      <alignment horizontal="left" vertical="center" wrapText="1"/>
    </xf>
    <xf numFmtId="0" fontId="14" fillId="0" borderId="0" xfId="0" applyFont="1" applyProtection="1">
      <protection hidden="1"/>
    </xf>
    <xf numFmtId="0" fontId="15" fillId="0" borderId="0" xfId="0" applyFont="1"/>
    <xf numFmtId="0" fontId="10" fillId="0" borderId="0" xfId="0" applyFont="1" applyAlignment="1">
      <alignment horizontal="left" vertical="center" wrapText="1"/>
    </xf>
    <xf numFmtId="0" fontId="72" fillId="0" borderId="0" xfId="0" applyFont="1" applyAlignment="1">
      <alignment horizontal="left" vertical="top" wrapText="1"/>
    </xf>
    <xf numFmtId="0" fontId="10" fillId="0" borderId="0" xfId="0" applyFont="1" applyAlignment="1">
      <alignment horizontal="left" vertical="center"/>
    </xf>
    <xf numFmtId="0" fontId="5" fillId="0" borderId="0" xfId="0" applyFont="1" applyAlignment="1">
      <alignment horizontal="left" vertical="center"/>
    </xf>
    <xf numFmtId="0" fontId="10" fillId="0" borderId="0" xfId="0" applyFont="1" applyAlignment="1">
      <alignment horizontal="left" vertical="top" wrapText="1"/>
    </xf>
    <xf numFmtId="0" fontId="5" fillId="0" borderId="0" xfId="0" applyFont="1" applyAlignment="1">
      <alignment horizontal="left" wrapText="1"/>
    </xf>
    <xf numFmtId="0" fontId="68" fillId="0" borderId="0" xfId="0" applyFont="1" applyAlignment="1">
      <alignment horizontal="center" vertical="center"/>
    </xf>
    <xf numFmtId="0" fontId="86" fillId="0" borderId="0" xfId="3" applyFont="1" applyAlignment="1">
      <alignment horizontal="center"/>
    </xf>
    <xf numFmtId="0" fontId="64" fillId="0" borderId="0" xfId="0" applyFont="1" applyAlignment="1">
      <alignment horizontal="left" vertical="center" wrapText="1"/>
    </xf>
    <xf numFmtId="0" fontId="85" fillId="0" borderId="0" xfId="0" applyFont="1" applyAlignment="1">
      <alignment horizontal="center" wrapText="1"/>
    </xf>
    <xf numFmtId="0" fontId="87" fillId="0" borderId="0" xfId="0" applyFont="1" applyAlignment="1">
      <alignment horizontal="left" vertical="center" wrapText="1"/>
    </xf>
    <xf numFmtId="0" fontId="72" fillId="0" borderId="0" xfId="0" applyFont="1" applyAlignment="1">
      <alignment horizontal="left" vertical="center" wrapText="1"/>
    </xf>
    <xf numFmtId="0" fontId="72" fillId="0" borderId="0" xfId="0" applyFont="1" applyAlignment="1">
      <alignment horizontal="left" vertical="top"/>
    </xf>
    <xf numFmtId="0" fontId="73" fillId="0" borderId="0" xfId="0" applyFont="1" applyAlignment="1">
      <alignment horizontal="left" vertical="top"/>
    </xf>
    <xf numFmtId="0" fontId="73" fillId="0" borderId="0" xfId="0" applyFont="1" applyAlignment="1">
      <alignment horizontal="left" vertical="top" wrapText="1"/>
    </xf>
  </cellXfs>
  <cellStyles count="4">
    <cellStyle name="Currency" xfId="1" builtinId="4"/>
    <cellStyle name="Hyperlink" xfId="3" builtinId="8"/>
    <cellStyle name="Normal" xfId="0" builtinId="0"/>
    <cellStyle name="Percent" xfId="2" builtinId="5"/>
  </cellStyles>
  <dxfs count="9">
    <dxf>
      <fill>
        <patternFill>
          <bgColor rgb="FF66FF66"/>
        </patternFill>
      </fill>
    </dxf>
    <dxf>
      <fill>
        <patternFill>
          <bgColor rgb="FFFFCCCC"/>
        </patternFill>
      </fill>
    </dxf>
    <dxf>
      <fill>
        <patternFill>
          <bgColor rgb="FFFFFF99"/>
        </patternFill>
      </fill>
    </dxf>
    <dxf>
      <fill>
        <patternFill>
          <bgColor rgb="FF66FF66"/>
        </patternFill>
      </fill>
    </dxf>
    <dxf>
      <fill>
        <patternFill>
          <bgColor rgb="FF66FF66"/>
        </patternFill>
      </fill>
      <border>
        <left style="thin">
          <color auto="1"/>
        </left>
        <right style="thin">
          <color auto="1"/>
        </right>
        <top style="thin">
          <color auto="1"/>
        </top>
        <bottom style="thin">
          <color auto="1"/>
        </bottom>
      </border>
    </dxf>
    <dxf>
      <fill>
        <patternFill>
          <bgColor rgb="FFFFFF99"/>
        </patternFill>
      </fill>
    </dxf>
    <dxf>
      <fill>
        <patternFill>
          <bgColor rgb="FFFFFFCC"/>
        </patternFill>
      </fill>
    </dxf>
    <dxf>
      <fill>
        <patternFill>
          <bgColor rgb="FFFFCCCC"/>
        </patternFill>
      </fill>
    </dxf>
    <dxf>
      <font>
        <color rgb="FF9C0006"/>
      </font>
      <fill>
        <patternFill>
          <bgColor rgb="FFFFC7CE"/>
        </patternFill>
      </fill>
    </dxf>
  </dxfs>
  <tableStyles count="0" defaultTableStyle="TableStyleMedium2" defaultPivotStyle="PivotStyleLight16"/>
  <colors>
    <mruColors>
      <color rgb="FFC6E0B4"/>
      <color rgb="FFE3EFF9"/>
      <color rgb="FFFFFFEB"/>
      <color rgb="FFFFFFE7"/>
      <color rgb="FF66FF66"/>
      <color rgb="FFE1E1FF"/>
      <color rgb="FFCCCCFF"/>
      <color rgb="FFB3B3FF"/>
      <color rgb="FF00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Radio" checked="Checked"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2</xdr:col>
      <xdr:colOff>577638</xdr:colOff>
      <xdr:row>3</xdr:row>
      <xdr:rowOff>114300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0"/>
          <a:ext cx="1158663" cy="666750"/>
        </a:xfrm>
        <a:prstGeom prst="rect">
          <a:avLst/>
        </a:prstGeom>
      </xdr:spPr>
    </xdr:pic>
    <xdr:clientData/>
  </xdr:twoCellAnchor>
  <mc:AlternateContent xmlns:mc="http://schemas.openxmlformats.org/markup-compatibility/2006">
    <mc:Choice xmlns:a14="http://schemas.microsoft.com/office/drawing/2010/main" Requires="a14">
      <xdr:twoCellAnchor>
        <xdr:from>
          <xdr:col>6</xdr:col>
          <xdr:colOff>133350</xdr:colOff>
          <xdr:row>12</xdr:row>
          <xdr:rowOff>295275</xdr:rowOff>
        </xdr:from>
        <xdr:to>
          <xdr:col>11</xdr:col>
          <xdr:colOff>47625</xdr:colOff>
          <xdr:row>13</xdr:row>
          <xdr:rowOff>228600</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3362325" y="2857500"/>
              <a:ext cx="2962275" cy="238125"/>
              <a:chOff x="9163052" y="819150"/>
              <a:chExt cx="1714502" cy="228600"/>
            </a:xfrm>
          </xdr:grpSpPr>
          <xdr:sp macro="" textlink="">
            <xdr:nvSpPr>
              <xdr:cNvPr id="1033" name="Option Button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9163052" y="819150"/>
                <a:ext cx="4476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3/31</a:t>
                </a:r>
              </a:p>
            </xdr:txBody>
          </xdr:sp>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9585325" y="819150"/>
                <a:ext cx="4476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6/30</a:t>
                </a:r>
              </a:p>
            </xdr:txBody>
          </xdr:sp>
          <xdr:sp macro="" textlink="">
            <xdr:nvSpPr>
              <xdr:cNvPr id="1035" name="Option Button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10007600" y="819150"/>
                <a:ext cx="4476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9/30</a:t>
                </a:r>
              </a:p>
            </xdr:txBody>
          </xdr:sp>
          <xdr:sp macro="" textlink="">
            <xdr:nvSpPr>
              <xdr:cNvPr id="1036" name="Option Button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10429879" y="819150"/>
                <a:ext cx="447675"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12/31</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6</xdr:col>
      <xdr:colOff>57150</xdr:colOff>
      <xdr:row>64</xdr:row>
      <xdr:rowOff>19050</xdr:rowOff>
    </xdr:from>
    <xdr:to>
      <xdr:col>6</xdr:col>
      <xdr:colOff>788301</xdr:colOff>
      <xdr:row>66</xdr:row>
      <xdr:rowOff>112048</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19873969" flipH="1" flipV="1">
          <a:off x="7772400" y="19659600"/>
          <a:ext cx="731151" cy="6454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329442</xdr:colOff>
      <xdr:row>5</xdr:row>
      <xdr:rowOff>181045</xdr:rowOff>
    </xdr:from>
    <xdr:to>
      <xdr:col>8</xdr:col>
      <xdr:colOff>735677</xdr:colOff>
      <xdr:row>8</xdr:row>
      <xdr:rowOff>69720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17726448" flipH="1" flipV="1">
          <a:off x="5684097" y="1055740"/>
          <a:ext cx="460175" cy="40623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dshs.wa.gov/altsa/management-services-division/nursing-assistant-certified-reimbursement"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dshs.wa.gov/altsa/management-services-division/nursing-assistant-certified-reimbursement-form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42"/>
  <sheetViews>
    <sheetView showGridLines="0" showRowColHeaders="0" tabSelected="1" zoomScaleNormal="100" workbookViewId="0">
      <selection activeCell="B9" sqref="B9:E9"/>
    </sheetView>
  </sheetViews>
  <sheetFormatPr defaultColWidth="9.140625" defaultRowHeight="12"/>
  <cols>
    <col min="1" max="1" width="2.7109375" style="1" customWidth="1"/>
    <col min="2" max="14" width="9.140625" style="1"/>
    <col min="15" max="15" width="2.7109375" style="1" customWidth="1"/>
    <col min="16" max="16384" width="9.140625" style="1"/>
  </cols>
  <sheetData>
    <row r="1" spans="1:15" ht="18">
      <c r="A1" s="292"/>
      <c r="B1" s="292"/>
      <c r="C1" s="408"/>
      <c r="D1" s="399" t="s">
        <v>0</v>
      </c>
      <c r="E1" s="399"/>
      <c r="F1" s="399"/>
      <c r="G1" s="399"/>
      <c r="H1" s="399"/>
      <c r="I1" s="399"/>
      <c r="J1" s="399"/>
      <c r="K1" s="399"/>
      <c r="L1" s="400"/>
      <c r="M1" s="292"/>
      <c r="N1" s="408"/>
      <c r="O1" s="292"/>
    </row>
    <row r="2" spans="1:15" ht="12.75">
      <c r="A2" s="293"/>
      <c r="B2" s="408"/>
      <c r="C2" s="408"/>
      <c r="D2" s="355" t="s">
        <v>1</v>
      </c>
      <c r="E2" s="355"/>
      <c r="F2" s="355"/>
      <c r="G2" s="355"/>
      <c r="H2" s="355"/>
      <c r="I2" s="355"/>
      <c r="J2" s="355"/>
      <c r="K2" s="355"/>
      <c r="L2" s="401"/>
      <c r="M2" s="408"/>
      <c r="N2" s="408"/>
      <c r="O2" s="293"/>
    </row>
    <row r="3" spans="1:15" ht="12.75">
      <c r="A3" s="293"/>
      <c r="B3" s="408"/>
      <c r="C3" s="408"/>
      <c r="D3" s="403" t="s">
        <v>2</v>
      </c>
      <c r="E3" s="403"/>
      <c r="F3" s="403"/>
      <c r="G3" s="403"/>
      <c r="H3" s="403"/>
      <c r="I3" s="403"/>
      <c r="J3" s="403"/>
      <c r="K3" s="403"/>
      <c r="L3" s="401"/>
      <c r="M3" s="408"/>
      <c r="N3" s="408"/>
      <c r="O3" s="293"/>
    </row>
    <row r="4" spans="1:15" ht="24.75" customHeight="1">
      <c r="A4" s="293"/>
      <c r="B4" s="408"/>
      <c r="C4" s="408"/>
      <c r="D4" s="404" t="s">
        <v>3</v>
      </c>
      <c r="E4" s="404"/>
      <c r="F4" s="404"/>
      <c r="G4" s="404"/>
      <c r="H4" s="404"/>
      <c r="I4" s="404"/>
      <c r="J4" s="404"/>
      <c r="K4" s="404"/>
      <c r="L4" s="405"/>
      <c r="M4" s="408"/>
      <c r="N4" s="408"/>
      <c r="O4" s="293"/>
    </row>
    <row r="5" spans="1:15" ht="18" customHeight="1">
      <c r="A5" s="293"/>
      <c r="B5" s="401" t="s">
        <v>311</v>
      </c>
      <c r="C5" s="401"/>
      <c r="D5" s="401"/>
      <c r="E5" s="401"/>
      <c r="F5" s="401"/>
      <c r="G5" s="401"/>
      <c r="H5" s="401"/>
      <c r="I5" s="401"/>
      <c r="J5" s="401"/>
      <c r="K5" s="401"/>
      <c r="L5" s="401"/>
      <c r="M5" s="401"/>
      <c r="N5" s="402"/>
      <c r="O5" s="293"/>
    </row>
    <row r="6" spans="1:15" ht="14.1" customHeight="1">
      <c r="A6" s="293"/>
      <c r="B6" s="406" t="s">
        <v>34</v>
      </c>
      <c r="C6" s="406"/>
      <c r="D6" s="406"/>
      <c r="E6" s="406"/>
      <c r="F6" s="406"/>
      <c r="G6" s="406"/>
      <c r="H6" s="406"/>
      <c r="I6" s="406"/>
      <c r="J6" s="406"/>
      <c r="K6" s="406"/>
      <c r="L6" s="406"/>
      <c r="M6" s="406"/>
      <c r="N6" s="407"/>
      <c r="O6" s="293"/>
    </row>
    <row r="7" spans="1:15" ht="15" customHeight="1">
      <c r="A7" s="293"/>
      <c r="B7" s="409" t="s">
        <v>4</v>
      </c>
      <c r="C7" s="410"/>
      <c r="D7" s="410"/>
      <c r="E7" s="410"/>
      <c r="F7" s="410"/>
      <c r="G7" s="410"/>
      <c r="H7" s="410"/>
      <c r="I7" s="410"/>
      <c r="J7" s="410"/>
      <c r="K7" s="410"/>
      <c r="L7" s="410"/>
      <c r="M7" s="410"/>
      <c r="N7" s="411"/>
      <c r="O7" s="293"/>
    </row>
    <row r="8" spans="1:15" ht="12" customHeight="1">
      <c r="A8" s="293"/>
      <c r="B8" s="286" t="s">
        <v>5</v>
      </c>
      <c r="C8" s="286"/>
      <c r="D8" s="286"/>
      <c r="E8" s="286"/>
      <c r="F8" s="286" t="s">
        <v>312</v>
      </c>
      <c r="G8" s="286"/>
      <c r="H8" s="286"/>
      <c r="I8" s="397" t="s">
        <v>181</v>
      </c>
      <c r="J8" s="398"/>
      <c r="K8" s="398"/>
      <c r="L8" s="412" t="s">
        <v>313</v>
      </c>
      <c r="M8" s="412"/>
      <c r="N8" s="412"/>
      <c r="O8" s="293"/>
    </row>
    <row r="9" spans="1:15" ht="24" customHeight="1">
      <c r="A9" s="293"/>
      <c r="B9" s="285"/>
      <c r="C9" s="285"/>
      <c r="D9" s="285"/>
      <c r="E9" s="285"/>
      <c r="F9" s="395"/>
      <c r="G9" s="395"/>
      <c r="H9" s="395"/>
      <c r="I9" s="396"/>
      <c r="J9" s="396"/>
      <c r="K9" s="396"/>
      <c r="L9" s="394"/>
      <c r="M9" s="394"/>
      <c r="N9" s="394"/>
      <c r="O9" s="293"/>
    </row>
    <row r="10" spans="1:15" ht="15" customHeight="1">
      <c r="A10" s="293"/>
      <c r="B10" s="286" t="s">
        <v>6</v>
      </c>
      <c r="C10" s="286"/>
      <c r="D10" s="286"/>
      <c r="E10" s="286"/>
      <c r="F10" s="286" t="s">
        <v>314</v>
      </c>
      <c r="G10" s="286"/>
      <c r="H10" s="286"/>
      <c r="I10" s="286"/>
      <c r="J10" s="286"/>
      <c r="K10" s="286"/>
      <c r="L10" s="286" t="s">
        <v>317</v>
      </c>
      <c r="M10" s="286"/>
      <c r="N10" s="286"/>
      <c r="O10" s="293"/>
    </row>
    <row r="11" spans="1:15" ht="24" customHeight="1">
      <c r="A11" s="293"/>
      <c r="B11" s="291"/>
      <c r="C11" s="291"/>
      <c r="D11" s="291"/>
      <c r="E11" s="291"/>
      <c r="F11" s="288"/>
      <c r="G11" s="289"/>
      <c r="H11" s="289"/>
      <c r="I11" s="289"/>
      <c r="J11" s="289"/>
      <c r="K11" s="289"/>
      <c r="L11" s="290"/>
      <c r="M11" s="290"/>
      <c r="N11" s="290"/>
      <c r="O11" s="293"/>
    </row>
    <row r="12" spans="1:15" ht="12" customHeight="1">
      <c r="A12" s="293"/>
      <c r="B12" s="286" t="s">
        <v>315</v>
      </c>
      <c r="C12" s="286"/>
      <c r="D12" s="286"/>
      <c r="E12" s="286"/>
      <c r="F12" s="286"/>
      <c r="G12" s="286"/>
      <c r="H12" s="286"/>
      <c r="I12" s="286" t="s">
        <v>316</v>
      </c>
      <c r="J12" s="286"/>
      <c r="K12" s="286"/>
      <c r="L12" s="286"/>
      <c r="M12" s="286"/>
      <c r="N12" s="286"/>
      <c r="O12" s="293"/>
    </row>
    <row r="13" spans="1:15" ht="24" customHeight="1">
      <c r="A13" s="293"/>
      <c r="B13" s="287"/>
      <c r="C13" s="287"/>
      <c r="D13" s="287"/>
      <c r="E13" s="287"/>
      <c r="F13" s="287"/>
      <c r="G13" s="287"/>
      <c r="H13" s="287"/>
      <c r="I13" s="285"/>
      <c r="J13" s="285"/>
      <c r="K13" s="285"/>
      <c r="L13" s="285"/>
      <c r="M13" s="285"/>
      <c r="N13" s="285"/>
      <c r="O13" s="293"/>
    </row>
    <row r="14" spans="1:15" ht="18.75" customHeight="1">
      <c r="A14" s="293"/>
      <c r="B14" s="381" t="s">
        <v>319</v>
      </c>
      <c r="C14" s="382"/>
      <c r="D14" s="382"/>
      <c r="E14" s="382"/>
      <c r="F14" s="382"/>
      <c r="G14" s="382"/>
      <c r="H14" s="382"/>
      <c r="I14" s="382"/>
      <c r="J14" s="382"/>
      <c r="K14" s="383"/>
      <c r="L14" s="5" t="s">
        <v>7</v>
      </c>
      <c r="M14" s="384"/>
      <c r="N14" s="385"/>
      <c r="O14" s="293"/>
    </row>
    <row r="15" spans="1:15" ht="15" customHeight="1">
      <c r="A15" s="293"/>
      <c r="B15" s="313" t="s">
        <v>8</v>
      </c>
      <c r="C15" s="314"/>
      <c r="D15" s="314"/>
      <c r="E15" s="314"/>
      <c r="F15" s="314"/>
      <c r="G15" s="314"/>
      <c r="H15" s="316"/>
      <c r="I15" s="386" t="s">
        <v>9</v>
      </c>
      <c r="J15" s="387"/>
      <c r="K15" s="388"/>
      <c r="L15" s="386" t="s">
        <v>10</v>
      </c>
      <c r="M15" s="387"/>
      <c r="N15" s="388"/>
      <c r="O15" s="293"/>
    </row>
    <row r="16" spans="1:15" s="2" customFormat="1" ht="27.95" customHeight="1">
      <c r="A16" s="293"/>
      <c r="B16" s="360" t="s">
        <v>11</v>
      </c>
      <c r="C16" s="392"/>
      <c r="D16" s="392"/>
      <c r="E16" s="392"/>
      <c r="F16" s="392"/>
      <c r="G16" s="392"/>
      <c r="H16" s="393"/>
      <c r="I16" s="389"/>
      <c r="J16" s="390"/>
      <c r="K16" s="391"/>
      <c r="L16" s="389"/>
      <c r="M16" s="390"/>
      <c r="N16" s="391"/>
      <c r="O16" s="293"/>
    </row>
    <row r="17" spans="1:15" s="2" customFormat="1" ht="27.95" customHeight="1">
      <c r="A17" s="293"/>
      <c r="B17" s="375" t="s">
        <v>12</v>
      </c>
      <c r="C17" s="376"/>
      <c r="D17" s="376"/>
      <c r="E17" s="376"/>
      <c r="F17" s="376"/>
      <c r="G17" s="376"/>
      <c r="H17" s="377"/>
      <c r="I17" s="350">
        <f>'Instructor Information Page 2'!N30</f>
        <v>0</v>
      </c>
      <c r="J17" s="350"/>
      <c r="K17" s="350"/>
      <c r="L17" s="368"/>
      <c r="M17" s="368"/>
      <c r="N17" s="368"/>
      <c r="O17" s="293"/>
    </row>
    <row r="18" spans="1:15" s="2" customFormat="1" ht="27.95" customHeight="1">
      <c r="A18" s="293"/>
      <c r="B18" s="375" t="s">
        <v>13</v>
      </c>
      <c r="C18" s="376"/>
      <c r="D18" s="376"/>
      <c r="E18" s="376"/>
      <c r="F18" s="376"/>
      <c r="G18" s="376"/>
      <c r="H18" s="377"/>
      <c r="I18" s="350">
        <f>'Instructor Information Page 2'!G30</f>
        <v>0</v>
      </c>
      <c r="J18" s="350"/>
      <c r="K18" s="350"/>
      <c r="L18" s="351"/>
      <c r="M18" s="351"/>
      <c r="N18" s="351"/>
      <c r="O18" s="293"/>
    </row>
    <row r="19" spans="1:15" s="2" customFormat="1" ht="27.95" customHeight="1">
      <c r="A19" s="293"/>
      <c r="B19" s="375" t="s">
        <v>14</v>
      </c>
      <c r="C19" s="376"/>
      <c r="D19" s="376"/>
      <c r="E19" s="376"/>
      <c r="F19" s="376"/>
      <c r="G19" s="376"/>
      <c r="H19" s="377"/>
      <c r="I19" s="350">
        <f>'Instructor Information Page 2'!O30</f>
        <v>0</v>
      </c>
      <c r="J19" s="350"/>
      <c r="K19" s="350"/>
      <c r="L19" s="351"/>
      <c r="M19" s="351"/>
      <c r="N19" s="351"/>
      <c r="O19" s="293"/>
    </row>
    <row r="20" spans="1:15" ht="12.75">
      <c r="A20" s="293"/>
      <c r="B20" s="352" t="s">
        <v>15</v>
      </c>
      <c r="C20" s="353"/>
      <c r="D20" s="353"/>
      <c r="E20" s="353"/>
      <c r="F20" s="353"/>
      <c r="G20" s="353"/>
      <c r="H20" s="354"/>
      <c r="I20" s="373">
        <f>'Student Information Page 3'!J62</f>
        <v>0</v>
      </c>
      <c r="J20" s="374"/>
      <c r="K20" s="374"/>
      <c r="L20" s="369"/>
      <c r="M20" s="369"/>
      <c r="N20" s="369"/>
      <c r="O20" s="293"/>
    </row>
    <row r="21" spans="1:15" ht="12.75">
      <c r="A21" s="293"/>
      <c r="B21" s="378" t="s">
        <v>16</v>
      </c>
      <c r="C21" s="379"/>
      <c r="D21" s="379"/>
      <c r="E21" s="379"/>
      <c r="F21" s="379"/>
      <c r="G21" s="379"/>
      <c r="H21" s="380"/>
      <c r="I21" s="373"/>
      <c r="J21" s="374"/>
      <c r="K21" s="374"/>
      <c r="L21" s="369"/>
      <c r="M21" s="369"/>
      <c r="N21" s="369"/>
      <c r="O21" s="293"/>
    </row>
    <row r="22" spans="1:15" ht="15" customHeight="1">
      <c r="A22" s="293"/>
      <c r="B22" s="370" t="s">
        <v>17</v>
      </c>
      <c r="C22" s="371"/>
      <c r="D22" s="371"/>
      <c r="E22" s="371"/>
      <c r="F22" s="371"/>
      <c r="G22" s="371"/>
      <c r="H22" s="371"/>
      <c r="I22" s="371"/>
      <c r="J22" s="371"/>
      <c r="K22" s="371"/>
      <c r="L22" s="371"/>
      <c r="M22" s="371"/>
      <c r="N22" s="372"/>
      <c r="O22" s="293"/>
    </row>
    <row r="23" spans="1:15" ht="30" customHeight="1">
      <c r="A23" s="293"/>
      <c r="B23" s="360" t="s">
        <v>18</v>
      </c>
      <c r="C23" s="361"/>
      <c r="D23" s="361"/>
      <c r="E23" s="361"/>
      <c r="F23" s="361"/>
      <c r="G23" s="361"/>
      <c r="H23" s="362"/>
      <c r="I23" s="366">
        <f>'Supplies Page 4'!N45</f>
        <v>0</v>
      </c>
      <c r="J23" s="366"/>
      <c r="K23" s="366"/>
      <c r="L23" s="351"/>
      <c r="M23" s="351"/>
      <c r="N23" s="351"/>
      <c r="O23" s="293"/>
    </row>
    <row r="24" spans="1:15" ht="30" customHeight="1">
      <c r="A24" s="293"/>
      <c r="B24" s="346" t="s">
        <v>19</v>
      </c>
      <c r="C24" s="347"/>
      <c r="D24" s="347"/>
      <c r="E24" s="347"/>
      <c r="F24" s="347"/>
      <c r="G24" s="347"/>
      <c r="H24" s="348"/>
      <c r="I24" s="366">
        <f>'Instructor Information Page 2'!F40+'Instructor Information Page 2'!P30+'Instructor Information Page 2'!Q30+'Student Information Page 3'!I62</f>
        <v>0</v>
      </c>
      <c r="J24" s="366"/>
      <c r="K24" s="366"/>
      <c r="L24" s="351"/>
      <c r="M24" s="351"/>
      <c r="N24" s="351"/>
      <c r="O24" s="293"/>
    </row>
    <row r="25" spans="1:15" ht="30" customHeight="1">
      <c r="A25" s="293"/>
      <c r="B25" s="346" t="s">
        <v>20</v>
      </c>
      <c r="C25" s="347"/>
      <c r="D25" s="347"/>
      <c r="E25" s="347"/>
      <c r="F25" s="347"/>
      <c r="G25" s="347"/>
      <c r="H25" s="348"/>
      <c r="I25" s="366">
        <f>'Student Information Page 3'!K62</f>
        <v>0</v>
      </c>
      <c r="J25" s="366"/>
      <c r="K25" s="366"/>
      <c r="L25" s="351"/>
      <c r="M25" s="351"/>
      <c r="N25" s="351"/>
      <c r="O25" s="293"/>
    </row>
    <row r="26" spans="1:15" ht="30" customHeight="1">
      <c r="A26" s="293"/>
      <c r="B26" s="363" t="s">
        <v>21</v>
      </c>
      <c r="C26" s="364"/>
      <c r="D26" s="364"/>
      <c r="E26" s="364"/>
      <c r="F26" s="364"/>
      <c r="G26" s="364"/>
      <c r="H26" s="365"/>
      <c r="I26" s="366">
        <f>'Student Information Page 3'!L62</f>
        <v>0</v>
      </c>
      <c r="J26" s="366"/>
      <c r="K26" s="366"/>
      <c r="L26" s="351"/>
      <c r="M26" s="351"/>
      <c r="N26" s="351"/>
      <c r="O26" s="293"/>
    </row>
    <row r="27" spans="1:15" ht="15" customHeight="1">
      <c r="A27" s="293"/>
      <c r="B27" s="367" t="s">
        <v>22</v>
      </c>
      <c r="C27" s="367"/>
      <c r="D27" s="367"/>
      <c r="E27" s="367"/>
      <c r="F27" s="367"/>
      <c r="G27" s="367"/>
      <c r="H27" s="367"/>
      <c r="I27" s="357" t="s">
        <v>23</v>
      </c>
      <c r="J27" s="357"/>
      <c r="K27" s="357"/>
      <c r="L27" s="357" t="s">
        <v>24</v>
      </c>
      <c r="M27" s="357"/>
      <c r="N27" s="357"/>
      <c r="O27" s="293"/>
    </row>
    <row r="28" spans="1:15" ht="30" customHeight="1">
      <c r="A28" s="293"/>
      <c r="B28" s="360" t="s">
        <v>25</v>
      </c>
      <c r="C28" s="361"/>
      <c r="D28" s="361"/>
      <c r="E28" s="361"/>
      <c r="F28" s="361"/>
      <c r="G28" s="361"/>
      <c r="H28" s="362"/>
      <c r="I28" s="349">
        <f>SUM(I17:K21)</f>
        <v>0</v>
      </c>
      <c r="J28" s="350"/>
      <c r="K28" s="350"/>
      <c r="L28" s="351"/>
      <c r="M28" s="351"/>
      <c r="N28" s="351"/>
      <c r="O28" s="293"/>
    </row>
    <row r="29" spans="1:15" ht="30" customHeight="1">
      <c r="A29" s="293"/>
      <c r="B29" s="346" t="s">
        <v>26</v>
      </c>
      <c r="C29" s="347"/>
      <c r="D29" s="347"/>
      <c r="E29" s="347"/>
      <c r="F29" s="347"/>
      <c r="G29" s="347"/>
      <c r="H29" s="348"/>
      <c r="I29" s="349">
        <f>SUM(I23:K26)</f>
        <v>0</v>
      </c>
      <c r="J29" s="350"/>
      <c r="K29" s="350"/>
      <c r="L29" s="351"/>
      <c r="M29" s="351"/>
      <c r="N29" s="351"/>
      <c r="O29" s="293"/>
    </row>
    <row r="30" spans="1:15" ht="30" customHeight="1">
      <c r="A30" s="293"/>
      <c r="B30" s="346" t="s">
        <v>27</v>
      </c>
      <c r="C30" s="347"/>
      <c r="D30" s="347"/>
      <c r="E30" s="347"/>
      <c r="F30" s="347"/>
      <c r="G30" s="347"/>
      <c r="H30" s="348"/>
      <c r="I30" s="349">
        <f>SUM(I28:K29)</f>
        <v>0</v>
      </c>
      <c r="J30" s="350"/>
      <c r="K30" s="350"/>
      <c r="L30" s="351"/>
      <c r="M30" s="351"/>
      <c r="N30" s="351"/>
      <c r="O30" s="293"/>
    </row>
    <row r="31" spans="1:15" ht="15" customHeight="1">
      <c r="A31" s="293"/>
      <c r="B31" s="352" t="s">
        <v>31</v>
      </c>
      <c r="C31" s="353"/>
      <c r="D31" s="353"/>
      <c r="E31" s="353"/>
      <c r="F31" s="353"/>
      <c r="G31" s="353"/>
      <c r="H31" s="354"/>
      <c r="I31" s="304">
        <f>SUM(E32*I30)</f>
        <v>0</v>
      </c>
      <c r="J31" s="305"/>
      <c r="K31" s="306"/>
      <c r="L31" s="357" t="s">
        <v>30</v>
      </c>
      <c r="M31" s="357"/>
      <c r="N31" s="357"/>
      <c r="O31" s="293"/>
    </row>
    <row r="32" spans="1:15" ht="20.100000000000001" customHeight="1">
      <c r="A32" s="293"/>
      <c r="B32" s="358"/>
      <c r="C32" s="359"/>
      <c r="D32" s="359"/>
      <c r="E32" s="356">
        <f>F9</f>
        <v>0</v>
      </c>
      <c r="F32" s="356"/>
      <c r="G32" s="356"/>
      <c r="H32" s="3" t="s">
        <v>28</v>
      </c>
      <c r="I32" s="307"/>
      <c r="J32" s="308"/>
      <c r="K32" s="309"/>
      <c r="L32" s="298"/>
      <c r="M32" s="299"/>
      <c r="N32" s="300"/>
      <c r="O32" s="293"/>
    </row>
    <row r="33" spans="1:15" ht="13.5" thickBot="1">
      <c r="A33" s="293"/>
      <c r="B33" s="358"/>
      <c r="C33" s="359"/>
      <c r="D33" s="359"/>
      <c r="E33" s="355" t="s">
        <v>29</v>
      </c>
      <c r="F33" s="355"/>
      <c r="G33" s="355"/>
      <c r="H33" s="4"/>
      <c r="I33" s="310"/>
      <c r="J33" s="311"/>
      <c r="K33" s="312"/>
      <c r="L33" s="301"/>
      <c r="M33" s="302"/>
      <c r="N33" s="303"/>
      <c r="O33" s="293"/>
    </row>
    <row r="34" spans="1:15" ht="15" customHeight="1" thickTop="1">
      <c r="A34" s="293"/>
      <c r="B34" s="313" t="s">
        <v>32</v>
      </c>
      <c r="C34" s="314"/>
      <c r="D34" s="314"/>
      <c r="E34" s="314"/>
      <c r="F34" s="314"/>
      <c r="G34" s="314"/>
      <c r="H34" s="314"/>
      <c r="I34" s="315"/>
      <c r="J34" s="315"/>
      <c r="K34" s="315"/>
      <c r="L34" s="314"/>
      <c r="M34" s="314"/>
      <c r="N34" s="316"/>
      <c r="O34" s="293"/>
    </row>
    <row r="35" spans="1:15" ht="45" customHeight="1">
      <c r="A35" s="293"/>
      <c r="B35" s="317" t="s">
        <v>33</v>
      </c>
      <c r="C35" s="318"/>
      <c r="D35" s="318"/>
      <c r="E35" s="318"/>
      <c r="F35" s="318"/>
      <c r="G35" s="318"/>
      <c r="H35" s="318"/>
      <c r="I35" s="318"/>
      <c r="J35" s="318"/>
      <c r="K35" s="318"/>
      <c r="L35" s="318"/>
      <c r="M35" s="318"/>
      <c r="N35" s="319"/>
      <c r="O35" s="293"/>
    </row>
    <row r="36" spans="1:15" ht="12" customHeight="1">
      <c r="A36" s="293"/>
      <c r="B36" s="334"/>
      <c r="C36" s="335"/>
      <c r="D36" s="335"/>
      <c r="E36" s="335"/>
      <c r="F36" s="335"/>
      <c r="G36" s="335"/>
      <c r="H36" s="335"/>
      <c r="I36" s="335"/>
      <c r="J36" s="335"/>
      <c r="K36" s="336"/>
      <c r="L36" s="326" t="s">
        <v>35</v>
      </c>
      <c r="M36" s="332"/>
      <c r="N36" s="333"/>
      <c r="O36" s="293"/>
    </row>
    <row r="37" spans="1:15" ht="24" customHeight="1">
      <c r="A37" s="293"/>
      <c r="B37" s="337"/>
      <c r="C37" s="338"/>
      <c r="D37" s="338"/>
      <c r="E37" s="338"/>
      <c r="F37" s="338"/>
      <c r="G37" s="338"/>
      <c r="H37" s="338"/>
      <c r="I37" s="338"/>
      <c r="J37" s="338"/>
      <c r="K37" s="339"/>
      <c r="L37" s="340"/>
      <c r="M37" s="341"/>
      <c r="N37" s="342"/>
      <c r="O37" s="293"/>
    </row>
    <row r="38" spans="1:15" ht="15" customHeight="1">
      <c r="A38" s="293"/>
      <c r="B38" s="343" t="s">
        <v>36</v>
      </c>
      <c r="C38" s="344"/>
      <c r="D38" s="344"/>
      <c r="E38" s="344"/>
      <c r="F38" s="344"/>
      <c r="G38" s="344"/>
      <c r="H38" s="344"/>
      <c r="I38" s="344"/>
      <c r="J38" s="344"/>
      <c r="K38" s="344"/>
      <c r="L38" s="344"/>
      <c r="M38" s="344"/>
      <c r="N38" s="345"/>
      <c r="O38" s="293"/>
    </row>
    <row r="39" spans="1:15" s="6" customFormat="1" ht="12" customHeight="1">
      <c r="A39" s="293"/>
      <c r="B39" s="320" t="s">
        <v>37</v>
      </c>
      <c r="C39" s="321"/>
      <c r="D39" s="321"/>
      <c r="E39" s="321"/>
      <c r="F39" s="321"/>
      <c r="G39" s="321"/>
      <c r="H39" s="321"/>
      <c r="I39" s="321"/>
      <c r="J39" s="321"/>
      <c r="K39" s="322"/>
      <c r="L39" s="326" t="s">
        <v>35</v>
      </c>
      <c r="M39" s="327"/>
      <c r="N39" s="328"/>
      <c r="O39" s="293"/>
    </row>
    <row r="40" spans="1:15" ht="24" customHeight="1">
      <c r="A40" s="293"/>
      <c r="B40" s="323"/>
      <c r="C40" s="324"/>
      <c r="D40" s="324"/>
      <c r="E40" s="324"/>
      <c r="F40" s="324"/>
      <c r="G40" s="324"/>
      <c r="H40" s="324"/>
      <c r="I40" s="324"/>
      <c r="J40" s="324"/>
      <c r="K40" s="325"/>
      <c r="L40" s="329"/>
      <c r="M40" s="330"/>
      <c r="N40" s="331"/>
      <c r="O40" s="293"/>
    </row>
    <row r="41" spans="1:15">
      <c r="A41" s="293"/>
      <c r="B41" s="294" t="s">
        <v>42</v>
      </c>
      <c r="C41" s="295"/>
      <c r="D41" s="295"/>
      <c r="E41" s="295"/>
      <c r="F41" s="295"/>
      <c r="G41" s="295"/>
      <c r="H41" s="295"/>
      <c r="I41" s="295"/>
      <c r="J41" s="295"/>
      <c r="K41" s="295"/>
      <c r="L41" s="295"/>
      <c r="M41" s="295"/>
      <c r="N41" s="295"/>
      <c r="O41" s="293"/>
    </row>
    <row r="42" spans="1:15">
      <c r="A42" s="293"/>
      <c r="B42" s="296" t="s">
        <v>347</v>
      </c>
      <c r="C42" s="297"/>
      <c r="D42" s="297"/>
      <c r="E42" s="297"/>
      <c r="F42" s="297"/>
      <c r="G42" s="297"/>
      <c r="H42" s="297"/>
      <c r="I42" s="297"/>
      <c r="J42" s="297"/>
      <c r="K42" s="297"/>
      <c r="L42" s="297"/>
      <c r="M42" s="297"/>
      <c r="N42" s="297"/>
      <c r="O42" s="293"/>
    </row>
  </sheetData>
  <sheetProtection algorithmName="SHA-512" hashValue="YqDfi6cagyP/pXgztUbRus4civgDwtOJ3CbzmfELCIF/S399vEkox+b6yzVhf65704PDMMHbVgbZEjT4wIyBZQ==" saltValue="PWNWhsXyg0oowPwOucQ2rg==" spinCount="100000" sheet="1" selectLockedCells="1"/>
  <mergeCells count="91">
    <mergeCell ref="I8:K8"/>
    <mergeCell ref="D1:L1"/>
    <mergeCell ref="D2:L2"/>
    <mergeCell ref="B5:N5"/>
    <mergeCell ref="D3:L3"/>
    <mergeCell ref="D4:L4"/>
    <mergeCell ref="B6:N6"/>
    <mergeCell ref="B1:C4"/>
    <mergeCell ref="M1:N4"/>
    <mergeCell ref="B7:N7"/>
    <mergeCell ref="B8:E8"/>
    <mergeCell ref="F8:H8"/>
    <mergeCell ref="L8:N8"/>
    <mergeCell ref="L9:N9"/>
    <mergeCell ref="L10:N10"/>
    <mergeCell ref="B9:E9"/>
    <mergeCell ref="B10:E10"/>
    <mergeCell ref="F9:H9"/>
    <mergeCell ref="I9:K9"/>
    <mergeCell ref="B20:H20"/>
    <mergeCell ref="B21:H21"/>
    <mergeCell ref="B14:K14"/>
    <mergeCell ref="M14:N14"/>
    <mergeCell ref="B15:H15"/>
    <mergeCell ref="I15:K16"/>
    <mergeCell ref="L15:N16"/>
    <mergeCell ref="B16:H16"/>
    <mergeCell ref="B23:H23"/>
    <mergeCell ref="I23:K23"/>
    <mergeCell ref="L23:N23"/>
    <mergeCell ref="B24:H24"/>
    <mergeCell ref="L17:N17"/>
    <mergeCell ref="L18:N18"/>
    <mergeCell ref="L19:N19"/>
    <mergeCell ref="L20:N21"/>
    <mergeCell ref="B22:N22"/>
    <mergeCell ref="I17:K17"/>
    <mergeCell ref="I18:K18"/>
    <mergeCell ref="I19:K19"/>
    <mergeCell ref="I20:K21"/>
    <mergeCell ref="B17:H17"/>
    <mergeCell ref="B18:H18"/>
    <mergeCell ref="B19:H19"/>
    <mergeCell ref="B25:H25"/>
    <mergeCell ref="I25:K25"/>
    <mergeCell ref="L25:N25"/>
    <mergeCell ref="I24:K24"/>
    <mergeCell ref="L24:N24"/>
    <mergeCell ref="B26:H26"/>
    <mergeCell ref="I26:K26"/>
    <mergeCell ref="L26:N26"/>
    <mergeCell ref="L27:N27"/>
    <mergeCell ref="I27:K27"/>
    <mergeCell ref="B27:H27"/>
    <mergeCell ref="L28:N28"/>
    <mergeCell ref="I28:K28"/>
    <mergeCell ref="B28:H28"/>
    <mergeCell ref="B29:H29"/>
    <mergeCell ref="I29:K29"/>
    <mergeCell ref="L29:N29"/>
    <mergeCell ref="I30:K30"/>
    <mergeCell ref="L30:N30"/>
    <mergeCell ref="B31:H31"/>
    <mergeCell ref="E33:G33"/>
    <mergeCell ref="E32:G32"/>
    <mergeCell ref="L31:N31"/>
    <mergeCell ref="B32:D33"/>
    <mergeCell ref="A1:A42"/>
    <mergeCell ref="O1:O42"/>
    <mergeCell ref="B41:N41"/>
    <mergeCell ref="B42:N42"/>
    <mergeCell ref="L32:N33"/>
    <mergeCell ref="I31:K33"/>
    <mergeCell ref="B34:N34"/>
    <mergeCell ref="B35:N35"/>
    <mergeCell ref="B39:K40"/>
    <mergeCell ref="L39:N39"/>
    <mergeCell ref="L40:N40"/>
    <mergeCell ref="L36:N36"/>
    <mergeCell ref="B36:K37"/>
    <mergeCell ref="L37:N37"/>
    <mergeCell ref="B38:N38"/>
    <mergeCell ref="B30:H30"/>
    <mergeCell ref="I13:N13"/>
    <mergeCell ref="B12:H12"/>
    <mergeCell ref="B13:H13"/>
    <mergeCell ref="I12:N12"/>
    <mergeCell ref="F10:K10"/>
    <mergeCell ref="F11:K11"/>
    <mergeCell ref="L11:N11"/>
    <mergeCell ref="B11:E11"/>
  </mergeCells>
  <printOptions horizontalCentered="1"/>
  <pageMargins left="0.25" right="0.25" top="0.5" bottom="0.25" header="0" footer="0"/>
  <pageSetup scale="8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3" r:id="rId4" name="Option Button 9">
              <controlPr defaultSize="0" autoFill="0" autoLine="0" autoPict="0">
                <anchor moveWithCells="1">
                  <from>
                    <xdr:col>6</xdr:col>
                    <xdr:colOff>133350</xdr:colOff>
                    <xdr:row>12</xdr:row>
                    <xdr:rowOff>295275</xdr:rowOff>
                  </from>
                  <to>
                    <xdr:col>7</xdr:col>
                    <xdr:colOff>295275</xdr:colOff>
                    <xdr:row>13</xdr:row>
                    <xdr:rowOff>228600</xdr:rowOff>
                  </to>
                </anchor>
              </controlPr>
            </control>
          </mc:Choice>
        </mc:AlternateContent>
        <mc:AlternateContent xmlns:mc="http://schemas.openxmlformats.org/markup-compatibility/2006">
          <mc:Choice Requires="x14">
            <control shapeId="1034" r:id="rId5" name="Option Button 10">
              <controlPr defaultSize="0" autoFill="0" autoLine="0" autoPict="0">
                <anchor moveWithCells="1">
                  <from>
                    <xdr:col>7</xdr:col>
                    <xdr:colOff>257175</xdr:colOff>
                    <xdr:row>12</xdr:row>
                    <xdr:rowOff>295275</xdr:rowOff>
                  </from>
                  <to>
                    <xdr:col>8</xdr:col>
                    <xdr:colOff>419100</xdr:colOff>
                    <xdr:row>13</xdr:row>
                    <xdr:rowOff>228600</xdr:rowOff>
                  </to>
                </anchor>
              </controlPr>
            </control>
          </mc:Choice>
        </mc:AlternateContent>
        <mc:AlternateContent xmlns:mc="http://schemas.openxmlformats.org/markup-compatibility/2006">
          <mc:Choice Requires="x14">
            <control shapeId="1035" r:id="rId6" name="Option Button 11">
              <controlPr defaultSize="0" autoFill="0" autoLine="0" autoPict="0">
                <anchor moveWithCells="1">
                  <from>
                    <xdr:col>8</xdr:col>
                    <xdr:colOff>371475</xdr:colOff>
                    <xdr:row>12</xdr:row>
                    <xdr:rowOff>295275</xdr:rowOff>
                  </from>
                  <to>
                    <xdr:col>9</xdr:col>
                    <xdr:colOff>533400</xdr:colOff>
                    <xdr:row>13</xdr:row>
                    <xdr:rowOff>228600</xdr:rowOff>
                  </to>
                </anchor>
              </controlPr>
            </control>
          </mc:Choice>
        </mc:AlternateContent>
        <mc:AlternateContent xmlns:mc="http://schemas.openxmlformats.org/markup-compatibility/2006">
          <mc:Choice Requires="x14">
            <control shapeId="1036" r:id="rId7" name="Option Button 12">
              <controlPr defaultSize="0" autoFill="0" autoLine="0" autoPict="0">
                <anchor moveWithCells="1">
                  <from>
                    <xdr:col>9</xdr:col>
                    <xdr:colOff>495300</xdr:colOff>
                    <xdr:row>12</xdr:row>
                    <xdr:rowOff>295275</xdr:rowOff>
                  </from>
                  <to>
                    <xdr:col>11</xdr:col>
                    <xdr:colOff>47625</xdr:colOff>
                    <xdr:row>13</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D43"/>
  <sheetViews>
    <sheetView showGridLines="0" showRowColHeaders="0" zoomScale="80" zoomScaleNormal="80" zoomScaleSheetLayoutView="80" workbookViewId="0">
      <selection activeCell="B24" sqref="B24:C24"/>
    </sheetView>
  </sheetViews>
  <sheetFormatPr defaultColWidth="9.140625" defaultRowHeight="12.75"/>
  <cols>
    <col min="1" max="1" width="2.7109375" style="30" customWidth="1"/>
    <col min="2" max="2" width="26.5703125" style="30" customWidth="1"/>
    <col min="3" max="3" width="15" style="30" customWidth="1"/>
    <col min="4" max="4" width="17" style="30" customWidth="1"/>
    <col min="5" max="5" width="14.7109375" style="30" customWidth="1"/>
    <col min="6" max="6" width="10.7109375" style="30" customWidth="1"/>
    <col min="7" max="7" width="14.42578125" style="30" customWidth="1"/>
    <col min="8" max="8" width="14.85546875" style="30" bestFit="1" customWidth="1"/>
    <col min="9" max="9" width="11.7109375" style="30" customWidth="1"/>
    <col min="10" max="10" width="11.28515625" style="30" customWidth="1"/>
    <col min="11" max="11" width="12.7109375" style="30" customWidth="1"/>
    <col min="12" max="12" width="16.28515625" style="30" customWidth="1"/>
    <col min="13" max="13" width="7.7109375" style="30" customWidth="1"/>
    <col min="14" max="14" width="15.7109375" style="30" bestFit="1" customWidth="1"/>
    <col min="15" max="15" width="15.28515625" style="30" bestFit="1" customWidth="1"/>
    <col min="16" max="16" width="14.5703125" style="30" bestFit="1" customWidth="1"/>
    <col min="17" max="17" width="15.28515625" style="30" bestFit="1" customWidth="1"/>
    <col min="18" max="19" width="9.140625" style="30" hidden="1" customWidth="1"/>
    <col min="20" max="20" width="11.140625" style="30" hidden="1" customWidth="1"/>
    <col min="21" max="40" width="9.140625" style="30" hidden="1" customWidth="1"/>
    <col min="41" max="42" width="11.5703125" style="30" hidden="1" customWidth="1"/>
    <col min="43" max="45" width="9.140625" style="30" hidden="1" customWidth="1"/>
    <col min="46" max="46" width="11.5703125" style="30" hidden="1" customWidth="1"/>
    <col min="47" max="47" width="12.5703125" style="30" hidden="1" customWidth="1"/>
    <col min="48" max="48" width="9.140625" style="30" hidden="1" customWidth="1"/>
    <col min="49" max="49" width="12.140625" style="30" hidden="1" customWidth="1"/>
    <col min="50" max="53" width="12.7109375" style="30" hidden="1" customWidth="1"/>
    <col min="54" max="54" width="11.5703125" style="30" hidden="1" customWidth="1"/>
    <col min="55" max="55" width="9.140625" style="30" customWidth="1"/>
    <col min="56" max="16384" width="9.140625" style="30"/>
  </cols>
  <sheetData>
    <row r="1" spans="1:56" ht="15.75" thickBot="1">
      <c r="A1" s="402"/>
      <c r="B1" s="293"/>
      <c r="C1" s="293"/>
      <c r="D1" s="293"/>
      <c r="E1" s="293"/>
      <c r="F1" s="293"/>
      <c r="G1" s="293"/>
      <c r="H1" s="293"/>
      <c r="I1" s="293"/>
      <c r="J1" s="293"/>
      <c r="K1" s="293"/>
      <c r="L1" s="293"/>
      <c r="M1" s="293"/>
      <c r="N1" s="293"/>
      <c r="O1" s="293"/>
    </row>
    <row r="2" spans="1:56" s="56" customFormat="1" ht="24" customHeight="1" thickBot="1">
      <c r="A2" s="402"/>
      <c r="B2" s="446" t="s">
        <v>91</v>
      </c>
      <c r="C2" s="447"/>
      <c r="D2" s="445" t="str">
        <f>IF('06-123 Page 1'!$B$9="","",'06-123 Page 1'!$B$9)</f>
        <v/>
      </c>
      <c r="E2" s="445"/>
      <c r="F2" s="445"/>
      <c r="G2" s="445"/>
      <c r="H2" s="445"/>
      <c r="I2" s="435" t="s">
        <v>188</v>
      </c>
      <c r="J2" s="435"/>
      <c r="K2" s="435"/>
      <c r="L2" s="448" t="str">
        <f>IF('06-123 Page 1'!$I$9="","",'06-123 Page 1'!$I$9)</f>
        <v/>
      </c>
      <c r="M2" s="448"/>
      <c r="N2" s="435" t="s">
        <v>92</v>
      </c>
      <c r="O2" s="435"/>
      <c r="P2" s="448" t="str">
        <f>IF('06-123 Page 1'!$L$9="","",'06-123 Page 1'!$L$9)</f>
        <v/>
      </c>
      <c r="Q2" s="449"/>
    </row>
    <row r="3" spans="1:56" s="31" customFormat="1" ht="20.100000000000001" customHeight="1">
      <c r="A3" s="293"/>
      <c r="B3" s="436" t="s">
        <v>90</v>
      </c>
      <c r="C3" s="437"/>
      <c r="D3" s="437"/>
      <c r="E3" s="437"/>
      <c r="F3" s="437"/>
      <c r="G3" s="437"/>
      <c r="H3" s="437"/>
      <c r="I3" s="437"/>
      <c r="J3" s="437"/>
      <c r="K3" s="437"/>
      <c r="L3" s="437"/>
      <c r="M3" s="437"/>
      <c r="N3" s="437"/>
      <c r="O3" s="437"/>
      <c r="P3" s="437"/>
      <c r="Q3" s="438"/>
    </row>
    <row r="4" spans="1:56" s="31" customFormat="1" ht="20.100000000000001" customHeight="1">
      <c r="A4" s="293"/>
      <c r="B4" s="439"/>
      <c r="C4" s="440"/>
      <c r="D4" s="440"/>
      <c r="E4" s="440"/>
      <c r="F4" s="440"/>
      <c r="G4" s="440"/>
      <c r="H4" s="440"/>
      <c r="I4" s="440"/>
      <c r="J4" s="440"/>
      <c r="K4" s="440"/>
      <c r="L4" s="440"/>
      <c r="M4" s="440"/>
      <c r="N4" s="440"/>
      <c r="O4" s="440"/>
      <c r="P4" s="440"/>
      <c r="Q4" s="441"/>
    </row>
    <row r="5" spans="1:56" s="31" customFormat="1" ht="20.100000000000001" customHeight="1" thickBot="1">
      <c r="A5" s="293"/>
      <c r="B5" s="442"/>
      <c r="C5" s="443"/>
      <c r="D5" s="443"/>
      <c r="E5" s="443"/>
      <c r="F5" s="443"/>
      <c r="G5" s="443"/>
      <c r="H5" s="443"/>
      <c r="I5" s="443"/>
      <c r="J5" s="443"/>
      <c r="K5" s="443"/>
      <c r="L5" s="443"/>
      <c r="M5" s="443"/>
      <c r="N5" s="443"/>
      <c r="O5" s="443"/>
      <c r="P5" s="443"/>
      <c r="Q5" s="444"/>
      <c r="R5" s="14" t="s">
        <v>49</v>
      </c>
      <c r="S5" s="15" t="s">
        <v>50</v>
      </c>
      <c r="T5" s="16" t="s">
        <v>51</v>
      </c>
      <c r="U5" s="14" t="s">
        <v>52</v>
      </c>
      <c r="V5" s="14" t="s">
        <v>53</v>
      </c>
      <c r="W5" s="14" t="s">
        <v>54</v>
      </c>
      <c r="X5" s="14" t="s">
        <v>55</v>
      </c>
      <c r="Y5" s="14" t="s">
        <v>56</v>
      </c>
      <c r="Z5" s="16" t="s">
        <v>57</v>
      </c>
      <c r="AA5" s="16" t="s">
        <v>58</v>
      </c>
      <c r="AB5" s="16" t="s">
        <v>59</v>
      </c>
      <c r="AC5" s="16" t="s">
        <v>60</v>
      </c>
      <c r="AD5" s="16" t="s">
        <v>61</v>
      </c>
      <c r="AE5" s="16" t="s">
        <v>62</v>
      </c>
      <c r="AF5" s="16" t="s">
        <v>63</v>
      </c>
      <c r="AG5" s="16" t="s">
        <v>64</v>
      </c>
      <c r="AH5" s="16" t="s">
        <v>63</v>
      </c>
      <c r="AI5" s="16" t="s">
        <v>65</v>
      </c>
      <c r="AJ5" s="16" t="s">
        <v>63</v>
      </c>
      <c r="AK5" s="16" t="s">
        <v>66</v>
      </c>
      <c r="AL5" s="16" t="s">
        <v>63</v>
      </c>
      <c r="AM5" s="16" t="s">
        <v>67</v>
      </c>
      <c r="AN5" s="16" t="s">
        <v>63</v>
      </c>
      <c r="AO5" s="16" t="s">
        <v>68</v>
      </c>
      <c r="AP5" s="16" t="s">
        <v>69</v>
      </c>
      <c r="AQ5" s="16" t="s">
        <v>70</v>
      </c>
      <c r="AR5" s="16" t="s">
        <v>71</v>
      </c>
      <c r="AS5" s="16" t="s">
        <v>72</v>
      </c>
      <c r="AT5" s="16" t="s">
        <v>73</v>
      </c>
      <c r="AU5" s="16" t="s">
        <v>74</v>
      </c>
      <c r="AV5" s="16" t="s">
        <v>75</v>
      </c>
      <c r="AW5" s="16" t="s">
        <v>76</v>
      </c>
      <c r="AX5" s="16" t="s">
        <v>77</v>
      </c>
      <c r="AY5" s="16" t="s">
        <v>78</v>
      </c>
      <c r="AZ5" s="16" t="s">
        <v>79</v>
      </c>
      <c r="BA5" s="16" t="s">
        <v>80</v>
      </c>
      <c r="BB5" s="16" t="s">
        <v>81</v>
      </c>
      <c r="BC5" s="14"/>
      <c r="BD5" s="14"/>
    </row>
    <row r="6" spans="1:56" ht="5.0999999999999996" customHeight="1" thickBot="1">
      <c r="A6" s="293"/>
      <c r="B6" s="32"/>
      <c r="C6" s="33"/>
      <c r="D6" s="33"/>
      <c r="E6" s="33"/>
      <c r="F6" s="33"/>
      <c r="G6" s="33"/>
      <c r="H6" s="33"/>
      <c r="I6" s="33"/>
      <c r="J6" s="33"/>
      <c r="K6" s="33"/>
      <c r="L6" s="33"/>
      <c r="M6" s="33"/>
      <c r="N6" s="33"/>
      <c r="O6" s="33"/>
      <c r="P6" s="33"/>
      <c r="Q6" s="34"/>
      <c r="R6" s="9" t="str">
        <f t="shared" ref="R6:R11" si="0">IF(ISNA(VLOOKUP($S6,$I$24:$I$29,1,FALSE))=TRUE,"",COUNTIFS($D$24:$D$29,"Y",$I$24:$I$29,$S6))</f>
        <v/>
      </c>
      <c r="S6" s="8" t="s">
        <v>43</v>
      </c>
      <c r="T6" s="9" t="str">
        <f t="shared" ref="T6:T11" si="1">IF(ISNA(VLOOKUP($S6,$I$24:$I$29,1,FALSE))=TRUE,"",COUNTIF($I$24:$I$29,$S6))</f>
        <v/>
      </c>
      <c r="U6" s="10" t="str">
        <f t="array" ref="U6">IFERROR(INDEX($F$24:$F$29,SMALL(IF($I$24:$I$29=$S6,ROW($I$24:$I$29)-ROW(INDEX($I$24:$I$29,1,1))+1),1)),"")</f>
        <v/>
      </c>
      <c r="V6" s="10" t="str">
        <f t="array" ref="V6">IFERROR(INDEX($F$24:$F$29,SMALL(IF($I$24:$I$29=$S6,ROW($I$24:$I$29)-ROW(INDEX($I$24:$I$29,1,1))+1),2)),"")</f>
        <v/>
      </c>
      <c r="W6" s="10" t="str">
        <f t="array" ref="W6">IFERROR(INDEX($F$24:$F$29,SMALL(IF($I$24:$I$29=$S6,ROW($I$24:$I$29)-ROW(INDEX($I$24:$I$29,1,1))+1),3)),"")</f>
        <v/>
      </c>
      <c r="X6" s="10" t="str">
        <f t="array" ref="X6">IFERROR(INDEX($F$24:$F$29,SMALL(IF($I$24:$I$29=$S6,ROW($I$24:$I$29)-ROW(INDEX($I$24:$I$29,1,1))+1),4)),"")</f>
        <v/>
      </c>
      <c r="Y6" s="10" t="str">
        <f t="array" ref="Y6">IFERROR(INDEX($F$24:$F$29,SMALL(IF($I$24:$I$29=$S6,ROW($I$24:$I$29)-ROW(INDEX($I$24:$I$29,1,1))+1),5)),"")</f>
        <v/>
      </c>
      <c r="Z6" s="11" t="str">
        <f t="array" ref="Z6">IFERROR(INDEX($E$24:$E$29,SMALL(IF($I$24:$I$29=$S6,ROW($I$24:$I$29)-ROW(INDEX($I$24:$I$29,1,1))+1),1)),"")</f>
        <v/>
      </c>
      <c r="AA6" s="11" t="str">
        <f t="array" ref="AA6">IFERROR(INDEX($E$24:$E$29,SMALL(IF($I$24:$I$29=$S6,ROW($I$24:$I$29)-ROW(INDEX($I$24:$I$29,1,1))+1),2)),"")</f>
        <v/>
      </c>
      <c r="AB6" s="11" t="str">
        <f t="array" ref="AB6">IFERROR(INDEX($E$24:$E$29,SMALL(IF($I$24:$I$29=$S6,ROW($I$24:$I$29)-ROW(INDEX($I$24:$I$29,1,1))+1),3)),"")</f>
        <v/>
      </c>
      <c r="AC6" s="11" t="str">
        <f t="array" ref="AC6">IFERROR(INDEX($E$24:$E$29,SMALL(IF($I$24:$I$29=$S6,ROW($I$24:$I$29)-ROW(INDEX($I$24:$I$29,1,1))+1),4)),"")</f>
        <v/>
      </c>
      <c r="AD6" s="11" t="str">
        <f t="array" ref="AD6">IFERROR(INDEX($E$24:$E$29,SMALL(IF($I$24:$I$29=$S6,ROW($I$24:$I$29)-ROW(INDEX($I$24:$I$29,1,1))+1),5)),"")</f>
        <v/>
      </c>
      <c r="AE6" s="12" t="str">
        <f>IFERROR(LARGE($U6:$Y6,1),"")</f>
        <v/>
      </c>
      <c r="AF6" t="str">
        <f>IFERROR(INDEX($Z6:$AD6,MATCH(LARGE($U6:$Y6,1),$U6:$Y6,0)),"")</f>
        <v/>
      </c>
      <c r="AG6" s="12" t="str">
        <f>IFERROR(LARGE($U6:$Y6,2),"")</f>
        <v/>
      </c>
      <c r="AH6" t="str">
        <f>IFERROR(INDEX($Z6:$AD6,MATCH(LARGE($U6:$Y6,2),$U6:$Y6,0)),"")</f>
        <v/>
      </c>
      <c r="AI6" s="12" t="str">
        <f>IFERROR(LARGE($U6:$Y6,3),"")</f>
        <v/>
      </c>
      <c r="AJ6" t="str">
        <f>IFERROR(INDEX($Z6:$AD6,MATCH(LARGE($U6:$Y6,3),$U6:$Y6,0)),"")</f>
        <v/>
      </c>
      <c r="AK6" s="12" t="str">
        <f>IFERROR(LARGE($U6:$Y6,4),"")</f>
        <v/>
      </c>
      <c r="AL6" t="str">
        <f>IFERROR(INDEX($Z6:$AD6,MATCH(LARGE($U6:$Y6,4),$U6:$Y6,0)),"")</f>
        <v/>
      </c>
      <c r="AM6" s="12" t="str">
        <f>IFERROR(LARGE($U6:$Y6,5),"")</f>
        <v/>
      </c>
      <c r="AN6" t="str">
        <f>IFERROR(INDEX($Z6:$AD6,MATCH(LARGE($U6:$Y6,5),$U6:$Y6,0)),"")</f>
        <v/>
      </c>
      <c r="AO6" s="12" t="str">
        <f>IFERROR(IF($AF6&gt;150,150*$AE6,$AF6*$AE6),"")</f>
        <v/>
      </c>
      <c r="AP6" s="12" t="str">
        <f>IFERROR(IF((150-$AF6)&lt;$AH6,IF((150-$AF6)&gt;0,(150-$AF6)*AG6,""),$AH6*$AG6),"")</f>
        <v/>
      </c>
      <c r="AQ6" s="12" t="str">
        <f>IFERROR(IF((150-$AF6-$AH6)&lt;$AJ6,IF((150-$AF6-$AH6)&gt;0,(150-$AF6-$AH6)*AI6,""),$AJ6*$AI6),"")</f>
        <v/>
      </c>
      <c r="AR6" s="12" t="str">
        <f>IFERROR(IF((150-$AF6-$AH6-$AJ6)&lt;$AK6,IF((150-$AF6-$AH6-$AJ6)&gt;0,(150-$AF6-$AH6-$AJ6)*AK6,""),$AL6*$AK6),"")</f>
        <v/>
      </c>
      <c r="AS6" s="12" t="str">
        <f>IFERROR(IF((150-$AF6-$AH6-$AJ6-$AL6)&lt;$AN6,IF((150-$AF6-$AH6-$AJ6-$AL6)&gt;0,(150-$AF6-$AH6-$AJ6-$AL6)*AN6,""),$AN6*$AM6),"")</f>
        <v/>
      </c>
      <c r="AT6" s="12" t="str">
        <f>IF(SUM(AO6:AS6)=0,"",SUM(AO6:AS6))</f>
        <v/>
      </c>
      <c r="AU6" s="12" t="str">
        <f t="shared" ref="AU6:AU11" si="2">IF(AT6="","",SUMIF($I$24:$I$29,$S6,$H$24:$H$29))</f>
        <v/>
      </c>
      <c r="AV6" s="13" t="str">
        <f>IF(AT6="","",AU6/AT6)</f>
        <v/>
      </c>
      <c r="AW6" s="12" t="str">
        <f t="array" ref="AW6">IFERROR(INDEX($L$24:$L$29,SMALL(IF($I$24:$I$29=$S6,ROW($I$24:$I$29)-ROW(INDEX($I$24:$I$29,1,1))+1),1)),"")</f>
        <v/>
      </c>
      <c r="AX6" s="12" t="str">
        <f t="array" ref="AX6">IFERROR(INDEX($L$24:$L$29,SMALL(IF($I$24:$I$29=$S6,ROW($I$24:$I$29)-ROW(INDEX($I$24:$I$29,1,1))+1),2)),"")</f>
        <v/>
      </c>
      <c r="AY6" s="12" t="str">
        <f t="array" ref="AY6">IFERROR(INDEX($L$24:$L$29,SMALL(IF($I$24:$I$29=$S6,ROW($I$24:$I$29)-ROW(INDEX($I$24:$I$29,1,1))+1),3)),"")</f>
        <v/>
      </c>
      <c r="AZ6" s="12" t="str">
        <f t="array" ref="AZ6">IFERROR(INDEX($L$24:$L$29,SMALL(IF($I$24:$I$29=$S6,ROW($I$24:$I$29)-ROW(INDEX($I$24:$I$29,1,1))+1),4)),"")</f>
        <v/>
      </c>
      <c r="BA6" s="12" t="str">
        <f t="array" ref="BA6">IFERROR(INDEX($L$24:$L$29,SMALL(IF($I$24:$I$29=$S6,ROW($I$24:$I$29)-ROW(INDEX($I$24:$I$29,1,1))+1),5)),"")</f>
        <v/>
      </c>
      <c r="BB6" s="12" t="str">
        <f>IF(AT6="","",AT6-(SUM(AW6:BA6)))</f>
        <v/>
      </c>
      <c r="BC6"/>
      <c r="BD6"/>
    </row>
    <row r="7" spans="1:56" ht="18" customHeight="1">
      <c r="A7" s="293"/>
      <c r="B7" s="413" t="s">
        <v>179</v>
      </c>
      <c r="C7" s="414"/>
      <c r="D7" s="414"/>
      <c r="E7" s="414"/>
      <c r="F7" s="414"/>
      <c r="G7" s="414"/>
      <c r="H7" s="414"/>
      <c r="I7" s="414"/>
      <c r="J7" s="414"/>
      <c r="K7" s="414"/>
      <c r="L7" s="414"/>
      <c r="M7" s="414"/>
      <c r="N7" s="465" t="s">
        <v>183</v>
      </c>
      <c r="O7" s="466"/>
      <c r="P7" s="466"/>
      <c r="Q7" s="467"/>
      <c r="R7" s="9" t="str">
        <f t="shared" si="0"/>
        <v/>
      </c>
      <c r="S7" s="8" t="s">
        <v>44</v>
      </c>
      <c r="T7" s="9" t="str">
        <f t="shared" si="1"/>
        <v/>
      </c>
      <c r="U7" s="10" t="str">
        <f t="array" ref="U7">IFERROR(INDEX($F$24:$F$29,SMALL(IF($I$24:$I$29=$S7,ROW($I$24:$I$29)-ROW(INDEX($I$24:$I$29,1,1))+1),1)),"")</f>
        <v/>
      </c>
      <c r="V7" s="10" t="str">
        <f t="array" ref="V7">IFERROR(INDEX($F$24:$F$29,SMALL(IF($I$24:$I$29=$S7,ROW($I$24:$I$29)-ROW(INDEX($I$24:$I$29,1,1))+1),2)),"")</f>
        <v/>
      </c>
      <c r="W7" s="10" t="str">
        <f t="array" ref="W7">IFERROR(INDEX($F$24:$F$29,SMALL(IF($I$24:$I$29=$S7,ROW($I$24:$I$29)-ROW(INDEX($I$24:$I$29,1,1))+1),3)),"")</f>
        <v/>
      </c>
      <c r="X7" s="10" t="str">
        <f t="array" ref="X7">IFERROR(INDEX($F$24:$F$29,SMALL(IF($I$24:$I$29=$S7,ROW($I$24:$I$29)-ROW(INDEX($I$24:$I$29,1,1))+1),4)),"")</f>
        <v/>
      </c>
      <c r="Y7" s="10" t="str">
        <f t="array" ref="Y7">IFERROR(INDEX($F$24:$F$29,SMALL(IF($I$24:$I$29=$S7,ROW($I$24:$I$29)-ROW(INDEX($I$24:$I$29,1,1))+1),5)),"")</f>
        <v/>
      </c>
      <c r="Z7" s="11" t="str">
        <f t="array" ref="Z7">IFERROR(INDEX($E$24:$E$29,SMALL(IF($I$24:$I$29=$S7,ROW($I$24:$I$29)-ROW(INDEX($I$24:$I$29,1,1))+1),1)),"")</f>
        <v/>
      </c>
      <c r="AA7" s="11" t="str">
        <f t="array" ref="AA7">IFERROR(INDEX($E$24:$E$29,SMALL(IF($I$24:$I$29=$S7,ROW($I$24:$I$29)-ROW(INDEX($I$24:$I$29,1,1))+1),2)),"")</f>
        <v/>
      </c>
      <c r="AB7" s="11" t="str">
        <f t="array" ref="AB7">IFERROR(INDEX($E$24:$E$29,SMALL(IF($I$24:$I$29=$S7,ROW($I$24:$I$29)-ROW(INDEX($I$24:$I$29,1,1))+1),3)),"")</f>
        <v/>
      </c>
      <c r="AC7" s="11" t="str">
        <f t="array" ref="AC7">IFERROR(INDEX($E$24:$E$29,SMALL(IF($I$24:$I$29=$S7,ROW($I$24:$I$29)-ROW(INDEX($I$24:$I$29,1,1))+1),4)),"")</f>
        <v/>
      </c>
      <c r="AD7" s="11" t="str">
        <f t="array" ref="AD7">IFERROR(INDEX($E$24:$E$29,SMALL(IF($I$24:$I$29=$S7,ROW($I$24:$I$29)-ROW(INDEX($I$24:$I$29,1,1))+1),5)),"")</f>
        <v/>
      </c>
      <c r="AE7" s="12" t="str">
        <f t="shared" ref="AE7:AE11" si="3">IFERROR(LARGE($U7:$Y7,1),"")</f>
        <v/>
      </c>
      <c r="AF7" t="str">
        <f t="shared" ref="AF7:AF11" si="4">IFERROR(INDEX($Z7:$AD7,MATCH(LARGE($U7:$Y7,1),$U7:$Y7,0)),"")</f>
        <v/>
      </c>
      <c r="AG7" s="12" t="str">
        <f t="shared" ref="AG7:AG11" si="5">IFERROR(LARGE($U7:$Y7,2),"")</f>
        <v/>
      </c>
      <c r="AH7" t="str">
        <f t="shared" ref="AH7:AH11" si="6">IFERROR(INDEX($Z7:$AD7,MATCH(LARGE($U7:$Y7,2),$U7:$Y7,0)),"")</f>
        <v/>
      </c>
      <c r="AI7" s="12" t="str">
        <f t="shared" ref="AI7:AI11" si="7">IFERROR(LARGE($U7:$Y7,3),"")</f>
        <v/>
      </c>
      <c r="AJ7" t="str">
        <f t="shared" ref="AJ7:AJ11" si="8">IFERROR(INDEX($Z7:$AD7,MATCH(LARGE($U7:$Y7,3),$U7:$Y7,0)),"")</f>
        <v/>
      </c>
      <c r="AK7" s="12" t="str">
        <f t="shared" ref="AK7:AK11" si="9">IFERROR(LARGE($U7:$Y7,4),"")</f>
        <v/>
      </c>
      <c r="AL7" t="str">
        <f t="shared" ref="AL7:AL11" si="10">IFERROR(INDEX($Z7:$AD7,MATCH(LARGE($U7:$Y7,4),$U7:$Y7,0)),"")</f>
        <v/>
      </c>
      <c r="AM7" s="12" t="str">
        <f t="shared" ref="AM7:AM11" si="11">IFERROR(LARGE($U7:$Y7,5),"")</f>
        <v/>
      </c>
      <c r="AN7" t="str">
        <f t="shared" ref="AN7:AN11" si="12">IFERROR(INDEX($Z7:$AD7,MATCH(LARGE($U7:$Y7,5),$U7:$Y7,0)),"")</f>
        <v/>
      </c>
      <c r="AO7" s="12" t="str">
        <f t="shared" ref="AO7:AO11" si="13">IFERROR(IF($AF7&gt;150,150*$AE7,$AF7*$AE7),"")</f>
        <v/>
      </c>
      <c r="AP7" s="12" t="str">
        <f t="shared" ref="AP7:AP11" si="14">IFERROR(IF((150-$AF7)&lt;$AH7,IF((150-$AF7)&gt;0,(150-$AF7)*AG7,""),$AH7*$AG7),"")</f>
        <v/>
      </c>
      <c r="AQ7" s="12" t="str">
        <f t="shared" ref="AQ7:AQ11" si="15">IFERROR(IF((150-$AF7-$AH7)&lt;$AJ7,IF((150-$AF7-$AH7)&gt;0,(150-$AF7-$AH7)*AI7,""),$AJ7*$AI7),"")</f>
        <v/>
      </c>
      <c r="AR7" s="12" t="str">
        <f t="shared" ref="AR7:AR11" si="16">IFERROR(IF((150-$AF7-$AH7-$AJ7)&lt;$AK7,IF((150-$AF7-$AH7-$AJ7)&gt;0,(150-$AF7-$AH7-$AJ7)*AK7,""),$AL7*$AK7),"")</f>
        <v/>
      </c>
      <c r="AS7" s="12" t="str">
        <f t="shared" ref="AS7:AS11" si="17">IFERROR(IF((150-$AF7-$AH7-$AJ7-$AL7)&lt;$AN7,IF((150-$AF7-$AH7-$AJ7-$AL7)&gt;0,(150-$AF7-$AH7-$AJ7-$AL7)*AN7,""),$AN7*$AM7),"")</f>
        <v/>
      </c>
      <c r="AT7" s="12" t="str">
        <f t="shared" ref="AT7:AT11" si="18">IF(SUM(AO7:AS7)=0,"",SUM(AO7:AS7))</f>
        <v/>
      </c>
      <c r="AU7" s="12" t="str">
        <f t="shared" si="2"/>
        <v/>
      </c>
      <c r="AV7" s="13" t="str">
        <f>IF(AT7="","",AU7/AT7)</f>
        <v/>
      </c>
      <c r="AW7" s="12" t="str">
        <f t="array" ref="AW7">IFERROR(INDEX($L$24:$L$29,SMALL(IF($I$24:$I$29=$S7,ROW($I$24:$I$29)-ROW(INDEX($I$24:$I$29,1,1))+1),1)),"")</f>
        <v/>
      </c>
      <c r="AX7" s="12" t="str">
        <f t="array" ref="AX7">IFERROR(INDEX($L$24:$L$29,SMALL(IF($I$24:$I$29=$S7,ROW($I$24:$I$29)-ROW(INDEX($I$24:$I$29,1,1))+1),2)),"")</f>
        <v/>
      </c>
      <c r="AY7" s="12" t="str">
        <f t="array" ref="AY7">IFERROR(INDEX($L$24:$L$29,SMALL(IF($I$24:$I$29=$S7,ROW($I$24:$I$29)-ROW(INDEX($I$24:$I$29,1,1))+1),3)),"")</f>
        <v/>
      </c>
      <c r="AZ7" s="12" t="str">
        <f t="array" ref="AZ7">IFERROR(INDEX($L$24:$L$29,SMALL(IF($I$24:$I$29=$S7,ROW($I$24:$I$29)-ROW(INDEX($I$24:$I$29,1,1))+1),4)),"")</f>
        <v/>
      </c>
      <c r="BA7" s="12" t="str">
        <f t="array" ref="BA7">IFERROR(INDEX($L$24:$L$29,SMALL(IF($I$24:$I$29=$S7,ROW($I$24:$I$29)-ROW(INDEX($I$24:$I$29,1,1))+1),5)),"")</f>
        <v/>
      </c>
      <c r="BB7" s="12" t="str">
        <f t="shared" ref="BB7:BB11" si="19">IF(AT7="","",AT7-(SUM(AW7:BA7)))</f>
        <v/>
      </c>
      <c r="BC7"/>
      <c r="BD7"/>
    </row>
    <row r="8" spans="1:56" ht="18" customHeight="1">
      <c r="A8" s="293"/>
      <c r="B8" s="415" t="s">
        <v>285</v>
      </c>
      <c r="C8" s="416"/>
      <c r="D8" s="416"/>
      <c r="E8" s="416"/>
      <c r="F8" s="416"/>
      <c r="G8" s="416"/>
      <c r="H8" s="416"/>
      <c r="I8" s="416"/>
      <c r="J8" s="416"/>
      <c r="K8" s="416"/>
      <c r="L8" s="416"/>
      <c r="M8" s="417"/>
      <c r="N8" s="468"/>
      <c r="O8" s="469"/>
      <c r="P8" s="469"/>
      <c r="Q8" s="470"/>
      <c r="R8" s="9" t="str">
        <f>IF(ISNA(VLOOKUP($S8,$I$24:$I$29,1,FALSE))=TRUE,"",COUNTIFS($D$24:$D$29,"Y",$I$24:$I$29,$S8))</f>
        <v/>
      </c>
      <c r="S8" s="8" t="s">
        <v>45</v>
      </c>
      <c r="T8" s="9" t="str">
        <f t="shared" si="1"/>
        <v/>
      </c>
      <c r="U8" s="10" t="str">
        <f t="array" ref="U8">IFERROR(INDEX($F$24:$F$29,SMALL(IF($I$24:$I$29=$S8,ROW($I$24:$I$29)-ROW(INDEX($I$24:$I$29,1,1))+1),1)),"")</f>
        <v/>
      </c>
      <c r="V8" s="10" t="str">
        <f t="array" ref="V8">IFERROR(INDEX($F$24:$F$29,SMALL(IF($I$24:$I$29=$S8,ROW($I$24:$I$29)-ROW(INDEX($I$24:$I$29,1,1))+1),2)),"")</f>
        <v/>
      </c>
      <c r="W8" s="10" t="str">
        <f t="array" ref="W8">IFERROR(INDEX($F$24:$F$29,SMALL(IF($I$24:$I$29=$S8,ROW($I$24:$I$29)-ROW(INDEX($I$24:$I$29,1,1))+1),3)),"")</f>
        <v/>
      </c>
      <c r="X8" s="10" t="str">
        <f t="array" ref="X8">IFERROR(INDEX($F$24:$F$29,SMALL(IF($I$24:$I$29=$S8,ROW($I$24:$I$29)-ROW(INDEX($I$24:$I$29,1,1))+1),4)),"")</f>
        <v/>
      </c>
      <c r="Y8" s="10" t="str">
        <f t="array" ref="Y8">IFERROR(INDEX($F$24:$F$29,SMALL(IF($I$24:$I$29=$S8,ROW($I$24:$I$29)-ROW(INDEX($I$24:$I$29,1,1))+1),5)),"")</f>
        <v/>
      </c>
      <c r="Z8" s="11" t="str">
        <f t="array" ref="Z8">IFERROR(INDEX($E$24:$E$29,SMALL(IF($I$24:$I$29=$S8,ROW($I$24:$I$29)-ROW(INDEX($I$24:$I$29,1,1))+1),1)),"")</f>
        <v/>
      </c>
      <c r="AA8" s="11" t="str">
        <f t="array" ref="AA8">IFERROR(INDEX($E$24:$E$29,SMALL(IF($I$24:$I$29=$S8,ROW($I$24:$I$29)-ROW(INDEX($I$24:$I$29,1,1))+1),2)),"")</f>
        <v/>
      </c>
      <c r="AB8" s="11" t="str">
        <f t="array" ref="AB8">IFERROR(INDEX($E$24:$E$29,SMALL(IF($I$24:$I$29=$S8,ROW($I$24:$I$29)-ROW(INDEX($I$24:$I$29,1,1))+1),3)),"")</f>
        <v/>
      </c>
      <c r="AC8" s="11" t="str">
        <f t="array" ref="AC8">IFERROR(INDEX($E$24:$E$29,SMALL(IF($I$24:$I$29=$S8,ROW($I$24:$I$29)-ROW(INDEX($I$24:$I$29,1,1))+1),4)),"")</f>
        <v/>
      </c>
      <c r="AD8" s="11" t="str">
        <f t="array" ref="AD8">IFERROR(INDEX($E$24:$E$29,SMALL(IF($I$24:$I$29=$S8,ROW($I$24:$I$29)-ROW(INDEX($I$24:$I$29,1,1))+1),5)),"")</f>
        <v/>
      </c>
      <c r="AE8" s="12" t="str">
        <f t="shared" si="3"/>
        <v/>
      </c>
      <c r="AF8" t="str">
        <f t="shared" si="4"/>
        <v/>
      </c>
      <c r="AG8" s="12" t="str">
        <f t="shared" si="5"/>
        <v/>
      </c>
      <c r="AH8" t="str">
        <f t="shared" si="6"/>
        <v/>
      </c>
      <c r="AI8" s="12" t="str">
        <f t="shared" si="7"/>
        <v/>
      </c>
      <c r="AJ8" t="str">
        <f t="shared" si="8"/>
        <v/>
      </c>
      <c r="AK8" s="12" t="str">
        <f t="shared" si="9"/>
        <v/>
      </c>
      <c r="AL8" t="str">
        <f t="shared" si="10"/>
        <v/>
      </c>
      <c r="AM8" s="12" t="str">
        <f t="shared" si="11"/>
        <v/>
      </c>
      <c r="AN8" t="str">
        <f t="shared" si="12"/>
        <v/>
      </c>
      <c r="AO8" s="12" t="str">
        <f t="shared" si="13"/>
        <v/>
      </c>
      <c r="AP8" s="12" t="str">
        <f t="shared" si="14"/>
        <v/>
      </c>
      <c r="AQ8" s="12" t="str">
        <f t="shared" si="15"/>
        <v/>
      </c>
      <c r="AR8" s="12" t="str">
        <f t="shared" si="16"/>
        <v/>
      </c>
      <c r="AS8" s="12" t="str">
        <f t="shared" si="17"/>
        <v/>
      </c>
      <c r="AT8" s="12" t="str">
        <f t="shared" si="18"/>
        <v/>
      </c>
      <c r="AU8" s="12" t="str">
        <f t="shared" si="2"/>
        <v/>
      </c>
      <c r="AV8" s="13" t="str">
        <f t="shared" ref="AV8:AV11" si="20">IF(AT8="","",AU8/AT8)</f>
        <v/>
      </c>
      <c r="AW8" s="12" t="str">
        <f t="array" ref="AW8">IFERROR(INDEX($L$24:$L$29,SMALL(IF($I$24:$I$29=$S8,ROW($I$24:$I$29)-ROW(INDEX($I$24:$I$29,1,1))+1),1)),"")</f>
        <v/>
      </c>
      <c r="AX8" s="12" t="str">
        <f t="array" ref="AX8">IFERROR(INDEX($L$24:$L$29,SMALL(IF($I$24:$I$29=$S8,ROW($I$24:$I$29)-ROW(INDEX($I$24:$I$29,1,1))+1),2)),"")</f>
        <v/>
      </c>
      <c r="AY8" s="12" t="str">
        <f t="array" ref="AY8">IFERROR(INDEX($L$24:$L$29,SMALL(IF($I$24:$I$29=$S8,ROW($I$24:$I$29)-ROW(INDEX($I$24:$I$29,1,1))+1),3)),"")</f>
        <v/>
      </c>
      <c r="AZ8" s="12" t="str">
        <f t="array" ref="AZ8">IFERROR(INDEX($L$24:$L$29,SMALL(IF($I$24:$I$29=$S8,ROW($I$24:$I$29)-ROW(INDEX($I$24:$I$29,1,1))+1),4)),"")</f>
        <v/>
      </c>
      <c r="BA8" s="12" t="str">
        <f t="array" ref="BA8">IFERROR(INDEX($L$24:$L$29,SMALL(IF($I$24:$I$29=$S8,ROW($I$24:$I$29)-ROW(INDEX($I$24:$I$29,1,1))+1),5)),"")</f>
        <v/>
      </c>
      <c r="BB8" s="12" t="str">
        <f t="shared" si="19"/>
        <v/>
      </c>
      <c r="BC8"/>
      <c r="BD8"/>
    </row>
    <row r="9" spans="1:56" ht="18" customHeight="1">
      <c r="A9" s="293"/>
      <c r="B9" s="418" t="s">
        <v>286</v>
      </c>
      <c r="C9" s="419"/>
      <c r="D9" s="419"/>
      <c r="E9" s="419"/>
      <c r="F9" s="419"/>
      <c r="G9" s="419"/>
      <c r="H9" s="419"/>
      <c r="I9" s="419"/>
      <c r="J9" s="419"/>
      <c r="K9" s="419"/>
      <c r="L9" s="419"/>
      <c r="M9" s="420"/>
      <c r="N9" s="468"/>
      <c r="O9" s="469"/>
      <c r="P9" s="469"/>
      <c r="Q9" s="470"/>
      <c r="R9" s="9" t="str">
        <f t="shared" si="0"/>
        <v/>
      </c>
      <c r="S9" s="8" t="s">
        <v>46</v>
      </c>
      <c r="T9" s="9" t="str">
        <f t="shared" si="1"/>
        <v/>
      </c>
      <c r="U9" s="10" t="str">
        <f t="array" ref="U9">IFERROR(INDEX($F$24:$F$29,SMALL(IF($I$24:$I$29=$S9,ROW($I$24:$I$29)-ROW(INDEX($I$24:$I$29,1,1))+1),1)),"")</f>
        <v/>
      </c>
      <c r="V9" s="10" t="str">
        <f t="array" ref="V9">IFERROR(INDEX($F$24:$F$29,SMALL(IF($I$24:$I$29=$S9,ROW($I$24:$I$29)-ROW(INDEX($I$24:$I$29,1,1))+1),2)),"")</f>
        <v/>
      </c>
      <c r="W9" s="10" t="str">
        <f t="array" ref="W9">IFERROR(INDEX($F$24:$F$29,SMALL(IF($I$24:$I$29=$S9,ROW($I$24:$I$29)-ROW(INDEX($I$24:$I$29,1,1))+1),3)),"")</f>
        <v/>
      </c>
      <c r="X9" s="10" t="str">
        <f t="array" ref="X9">IFERROR(INDEX($F$24:$F$29,SMALL(IF($I$24:$I$29=$S9,ROW($I$24:$I$29)-ROW(INDEX($I$24:$I$29,1,1))+1),4)),"")</f>
        <v/>
      </c>
      <c r="Y9" s="10" t="str">
        <f t="array" ref="Y9">IFERROR(INDEX($F$24:$F$29,SMALL(IF($I$24:$I$29=$S9,ROW($I$24:$I$29)-ROW(INDEX($I$24:$I$29,1,1))+1),5)),"")</f>
        <v/>
      </c>
      <c r="Z9" s="11" t="str">
        <f t="array" ref="Z9">IFERROR(INDEX($E$24:$E$29,SMALL(IF($I$24:$I$29=$S9,ROW($I$24:$I$29)-ROW(INDEX($I$24:$I$29,1,1))+1),1)),"")</f>
        <v/>
      </c>
      <c r="AA9" s="11" t="str">
        <f t="array" ref="AA9">IFERROR(INDEX($E$24:$E$29,SMALL(IF($I$24:$I$29=$S9,ROW($I$24:$I$29)-ROW(INDEX($I$24:$I$29,1,1))+1),2)),"")</f>
        <v/>
      </c>
      <c r="AB9" s="11" t="str">
        <f t="array" ref="AB9">IFERROR(INDEX($E$24:$E$29,SMALL(IF($I$24:$I$29=$S9,ROW($I$24:$I$29)-ROW(INDEX($I$24:$I$29,1,1))+1),3)),"")</f>
        <v/>
      </c>
      <c r="AC9" s="11" t="str">
        <f t="array" ref="AC9">IFERROR(INDEX($E$24:$E$29,SMALL(IF($I$24:$I$29=$S9,ROW($I$24:$I$29)-ROW(INDEX($I$24:$I$29,1,1))+1),4)),"")</f>
        <v/>
      </c>
      <c r="AD9" s="11" t="str">
        <f t="array" ref="AD9">IFERROR(INDEX($E$24:$E$29,SMALL(IF($I$24:$I$29=$S9,ROW($I$24:$I$29)-ROW(INDEX($I$24:$I$29,1,1))+1),5)),"")</f>
        <v/>
      </c>
      <c r="AE9" s="12" t="str">
        <f t="shared" si="3"/>
        <v/>
      </c>
      <c r="AF9" t="str">
        <f t="shared" si="4"/>
        <v/>
      </c>
      <c r="AG9" s="12" t="str">
        <f t="shared" si="5"/>
        <v/>
      </c>
      <c r="AH9" t="str">
        <f t="shared" si="6"/>
        <v/>
      </c>
      <c r="AI9" s="12" t="str">
        <f t="shared" si="7"/>
        <v/>
      </c>
      <c r="AJ9" t="str">
        <f t="shared" si="8"/>
        <v/>
      </c>
      <c r="AK9" s="12" t="str">
        <f t="shared" si="9"/>
        <v/>
      </c>
      <c r="AL9" t="str">
        <f t="shared" si="10"/>
        <v/>
      </c>
      <c r="AM9" s="12" t="str">
        <f t="shared" si="11"/>
        <v/>
      </c>
      <c r="AN9" t="str">
        <f t="shared" si="12"/>
        <v/>
      </c>
      <c r="AO9" s="12" t="str">
        <f t="shared" si="13"/>
        <v/>
      </c>
      <c r="AP9" s="12" t="str">
        <f t="shared" si="14"/>
        <v/>
      </c>
      <c r="AQ9" s="12" t="str">
        <f t="shared" si="15"/>
        <v/>
      </c>
      <c r="AR9" s="12" t="str">
        <f t="shared" si="16"/>
        <v/>
      </c>
      <c r="AS9" s="12" t="str">
        <f t="shared" si="17"/>
        <v/>
      </c>
      <c r="AT9" s="12" t="str">
        <f t="shared" si="18"/>
        <v/>
      </c>
      <c r="AU9" s="12" t="str">
        <f t="shared" si="2"/>
        <v/>
      </c>
      <c r="AV9" s="13" t="str">
        <f t="shared" si="20"/>
        <v/>
      </c>
      <c r="AW9" s="12" t="str">
        <f t="array" ref="AW9">IFERROR(INDEX($L$24:$L$29,SMALL(IF($I$24:$I$29=$S9,ROW($I$24:$I$29)-ROW(INDEX($I$24:$I$29,1,1))+1),1)),"")</f>
        <v/>
      </c>
      <c r="AX9" s="12" t="str">
        <f t="array" ref="AX9">IFERROR(INDEX($L$24:$L$29,SMALL(IF($I$24:$I$29=$S9,ROW($I$24:$I$29)-ROW(INDEX($I$24:$I$29,1,1))+1),2)),"")</f>
        <v/>
      </c>
      <c r="AY9" s="12" t="str">
        <f t="array" ref="AY9">IFERROR(INDEX($L$24:$L$29,SMALL(IF($I$24:$I$29=$S9,ROW($I$24:$I$29)-ROW(INDEX($I$24:$I$29,1,1))+1),3)),"")</f>
        <v/>
      </c>
      <c r="AZ9" s="12" t="str">
        <f t="array" ref="AZ9">IFERROR(INDEX($L$24:$L$29,SMALL(IF($I$24:$I$29=$S9,ROW($I$24:$I$29)-ROW(INDEX($I$24:$I$29,1,1))+1),4)),"")</f>
        <v/>
      </c>
      <c r="BA9" s="12" t="str">
        <f t="array" ref="BA9">IFERROR(INDEX($L$24:$L$29,SMALL(IF($I$24:$I$29=$S9,ROW($I$24:$I$29)-ROW(INDEX($I$24:$I$29,1,1))+1),5)),"")</f>
        <v/>
      </c>
      <c r="BB9" s="12" t="str">
        <f t="shared" si="19"/>
        <v/>
      </c>
      <c r="BC9"/>
      <c r="BD9"/>
    </row>
    <row r="10" spans="1:56" ht="18" customHeight="1">
      <c r="A10" s="293"/>
      <c r="B10" s="415" t="s">
        <v>287</v>
      </c>
      <c r="C10" s="416"/>
      <c r="D10" s="416"/>
      <c r="E10" s="416"/>
      <c r="F10" s="416"/>
      <c r="G10" s="416"/>
      <c r="H10" s="416"/>
      <c r="I10" s="416"/>
      <c r="J10" s="416"/>
      <c r="K10" s="416"/>
      <c r="L10" s="416"/>
      <c r="M10" s="417"/>
      <c r="N10" s="468"/>
      <c r="O10" s="469"/>
      <c r="P10" s="469"/>
      <c r="Q10" s="470"/>
      <c r="R10" s="9" t="str">
        <f t="shared" si="0"/>
        <v/>
      </c>
      <c r="S10" s="8" t="s">
        <v>47</v>
      </c>
      <c r="T10" s="9" t="str">
        <f t="shared" si="1"/>
        <v/>
      </c>
      <c r="U10" s="10" t="str">
        <f t="array" ref="U10">IFERROR(INDEX($F$24:$F$29,SMALL(IF($I$24:$I$29=$S10,ROW($I$24:$I$29)-ROW(INDEX($I$24:$I$29,1,1))+1),1)),"")</f>
        <v/>
      </c>
      <c r="V10" s="10" t="str">
        <f t="array" ref="V10">IFERROR(INDEX($F$24:$F$29,SMALL(IF($I$24:$I$29=$S10,ROW($I$24:$I$29)-ROW(INDEX($I$24:$I$29,1,1))+1),2)),"")</f>
        <v/>
      </c>
      <c r="W10" s="10" t="str">
        <f t="array" ref="W10">IFERROR(INDEX($F$24:$F$29,SMALL(IF($I$24:$I$29=$S10,ROW($I$24:$I$29)-ROW(INDEX($I$24:$I$29,1,1))+1),3)),"")</f>
        <v/>
      </c>
      <c r="X10" s="10" t="str">
        <f t="array" ref="X10">IFERROR(INDEX($F$24:$F$29,SMALL(IF($I$24:$I$29=$S10,ROW($I$24:$I$29)-ROW(INDEX($I$24:$I$29,1,1))+1),4)),"")</f>
        <v/>
      </c>
      <c r="Y10" s="10" t="str">
        <f t="array" ref="Y10">IFERROR(INDEX($F$24:$F$29,SMALL(IF($I$24:$I$29=$S10,ROW($I$24:$I$29)-ROW(INDEX($I$24:$I$29,1,1))+1),5)),"")</f>
        <v/>
      </c>
      <c r="Z10" s="11" t="str">
        <f t="array" ref="Z10">IFERROR(INDEX($E$24:$E$29,SMALL(IF($I$24:$I$29=$S10,ROW($I$24:$I$29)-ROW(INDEX($I$24:$I$29,1,1))+1),1)),"")</f>
        <v/>
      </c>
      <c r="AA10" s="11" t="str">
        <f t="array" ref="AA10">IFERROR(INDEX($E$24:$E$29,SMALL(IF($I$24:$I$29=$S10,ROW($I$24:$I$29)-ROW(INDEX($I$24:$I$29,1,1))+1),2)),"")</f>
        <v/>
      </c>
      <c r="AB10" s="11" t="str">
        <f t="array" ref="AB10">IFERROR(INDEX($E$24:$E$29,SMALL(IF($I$24:$I$29=$S10,ROW($I$24:$I$29)-ROW(INDEX($I$24:$I$29,1,1))+1),3)),"")</f>
        <v/>
      </c>
      <c r="AC10" s="11" t="str">
        <f t="array" ref="AC10">IFERROR(INDEX($E$24:$E$29,SMALL(IF($I$24:$I$29=$S10,ROW($I$24:$I$29)-ROW(INDEX($I$24:$I$29,1,1))+1),4)),"")</f>
        <v/>
      </c>
      <c r="AD10" s="11" t="str">
        <f t="array" ref="AD10">IFERROR(INDEX($E$24:$E$29,SMALL(IF($I$24:$I$29=$S10,ROW($I$24:$I$29)-ROW(INDEX($I$24:$I$29,1,1))+1),5)),"")</f>
        <v/>
      </c>
      <c r="AE10" s="12" t="str">
        <f t="shared" si="3"/>
        <v/>
      </c>
      <c r="AF10" t="str">
        <f t="shared" si="4"/>
        <v/>
      </c>
      <c r="AG10" s="12" t="str">
        <f t="shared" si="5"/>
        <v/>
      </c>
      <c r="AH10" t="str">
        <f t="shared" si="6"/>
        <v/>
      </c>
      <c r="AI10" s="12" t="str">
        <f t="shared" si="7"/>
        <v/>
      </c>
      <c r="AJ10" t="str">
        <f t="shared" si="8"/>
        <v/>
      </c>
      <c r="AK10" s="12" t="str">
        <f t="shared" si="9"/>
        <v/>
      </c>
      <c r="AL10" t="str">
        <f t="shared" si="10"/>
        <v/>
      </c>
      <c r="AM10" s="12" t="str">
        <f t="shared" si="11"/>
        <v/>
      </c>
      <c r="AN10" t="str">
        <f t="shared" si="12"/>
        <v/>
      </c>
      <c r="AO10" s="12" t="str">
        <f t="shared" si="13"/>
        <v/>
      </c>
      <c r="AP10" s="12" t="str">
        <f t="shared" si="14"/>
        <v/>
      </c>
      <c r="AQ10" s="12" t="str">
        <f t="shared" si="15"/>
        <v/>
      </c>
      <c r="AR10" s="12" t="str">
        <f t="shared" si="16"/>
        <v/>
      </c>
      <c r="AS10" s="12" t="str">
        <f t="shared" si="17"/>
        <v/>
      </c>
      <c r="AT10" s="12" t="str">
        <f t="shared" si="18"/>
        <v/>
      </c>
      <c r="AU10" s="12" t="str">
        <f t="shared" si="2"/>
        <v/>
      </c>
      <c r="AV10" s="13" t="str">
        <f t="shared" si="20"/>
        <v/>
      </c>
      <c r="AW10" s="12" t="str">
        <f t="array" ref="AW10">IFERROR(INDEX($L$24:$L$29,SMALL(IF($I$24:$I$29=$S10,ROW($I$24:$I$29)-ROW(INDEX($I$24:$I$29,1,1))+1),1)),"")</f>
        <v/>
      </c>
      <c r="AX10" s="12" t="str">
        <f t="array" ref="AX10">IFERROR(INDEX($L$24:$L$29,SMALL(IF($I$24:$I$29=$S10,ROW($I$24:$I$29)-ROW(INDEX($I$24:$I$29,1,1))+1),2)),"")</f>
        <v/>
      </c>
      <c r="AY10" s="12" t="str">
        <f t="array" ref="AY10">IFERROR(INDEX($L$24:$L$29,SMALL(IF($I$24:$I$29=$S10,ROW($I$24:$I$29)-ROW(INDEX($I$24:$I$29,1,1))+1),3)),"")</f>
        <v/>
      </c>
      <c r="AZ10" s="12" t="str">
        <f t="array" ref="AZ10">IFERROR(INDEX($L$24:$L$29,SMALL(IF($I$24:$I$29=$S10,ROW($I$24:$I$29)-ROW(INDEX($I$24:$I$29,1,1))+1),4)),"")</f>
        <v/>
      </c>
      <c r="BA10" s="12" t="str">
        <f t="array" ref="BA10">IFERROR(INDEX($L$24:$L$29,SMALL(IF($I$24:$I$29=$S10,ROW($I$24:$I$29)-ROW(INDEX($I$24:$I$29,1,1))+1),5)),"")</f>
        <v/>
      </c>
      <c r="BB10" s="12" t="str">
        <f t="shared" si="19"/>
        <v/>
      </c>
      <c r="BC10"/>
      <c r="BD10"/>
    </row>
    <row r="11" spans="1:56" ht="18" customHeight="1">
      <c r="A11" s="293"/>
      <c r="B11" s="418" t="s">
        <v>288</v>
      </c>
      <c r="C11" s="419"/>
      <c r="D11" s="419"/>
      <c r="E11" s="419"/>
      <c r="F11" s="419"/>
      <c r="G11" s="419"/>
      <c r="H11" s="419"/>
      <c r="I11" s="419"/>
      <c r="J11" s="419"/>
      <c r="K11" s="419"/>
      <c r="L11" s="419"/>
      <c r="M11" s="420"/>
      <c r="N11" s="468"/>
      <c r="O11" s="469"/>
      <c r="P11" s="469"/>
      <c r="Q11" s="470"/>
      <c r="R11" s="9" t="str">
        <f t="shared" si="0"/>
        <v/>
      </c>
      <c r="S11" s="8" t="s">
        <v>48</v>
      </c>
      <c r="T11" s="9" t="str">
        <f t="shared" si="1"/>
        <v/>
      </c>
      <c r="U11" s="10" t="str">
        <f t="array" ref="U11">IFERROR(INDEX($F$24:$F$29,SMALL(IF($I$24:$I$29=$S11,ROW($I$24:$I$29)-ROW(INDEX($I$24:$I$29,1,1))+1),1)),"")</f>
        <v/>
      </c>
      <c r="V11" s="10" t="str">
        <f t="array" ref="V11">IFERROR(INDEX($F$24:$F$29,SMALL(IF($I$24:$I$29=$S11,ROW($I$24:$I$29)-ROW(INDEX($I$24:$I$29,1,1))+1),2)),"")</f>
        <v/>
      </c>
      <c r="W11" s="10" t="str">
        <f t="array" ref="W11">IFERROR(INDEX($F$24:$F$29,SMALL(IF($I$24:$I$29=$S11,ROW($I$24:$I$29)-ROW(INDEX($I$24:$I$29,1,1))+1),3)),"")</f>
        <v/>
      </c>
      <c r="X11" s="10" t="str">
        <f t="array" ref="X11">IFERROR(INDEX($F$24:$F$29,SMALL(IF($I$24:$I$29=$S11,ROW($I$24:$I$29)-ROW(INDEX($I$24:$I$29,1,1))+1),4)),"")</f>
        <v/>
      </c>
      <c r="Y11" s="10" t="str">
        <f t="array" ref="Y11">IFERROR(INDEX($F$24:$F$29,SMALL(IF($I$24:$I$29=$S11,ROW($I$24:$I$29)-ROW(INDEX($I$24:$I$29,1,1))+1),5)),"")</f>
        <v/>
      </c>
      <c r="Z11" s="11" t="str">
        <f t="array" ref="Z11">IFERROR(INDEX($E$24:$E$29,SMALL(IF($I$24:$I$29=$S11,ROW($I$24:$I$29)-ROW(INDEX($I$24:$I$29,1,1))+1),1)),"")</f>
        <v/>
      </c>
      <c r="AA11" s="11" t="str">
        <f t="array" ref="AA11">IFERROR(INDEX($E$24:$E$29,SMALL(IF($I$24:$I$29=$S11,ROW($I$24:$I$29)-ROW(INDEX($I$24:$I$29,1,1))+1),2)),"")</f>
        <v/>
      </c>
      <c r="AB11" s="11" t="str">
        <f t="array" ref="AB11">IFERROR(INDEX($E$24:$E$29,SMALL(IF($I$24:$I$29=$S11,ROW($I$24:$I$29)-ROW(INDEX($I$24:$I$29,1,1))+1),3)),"")</f>
        <v/>
      </c>
      <c r="AC11" s="11" t="str">
        <f t="array" ref="AC11">IFERROR(INDEX($E$24:$E$29,SMALL(IF($I$24:$I$29=$S11,ROW($I$24:$I$29)-ROW(INDEX($I$24:$I$29,1,1))+1),4)),"")</f>
        <v/>
      </c>
      <c r="AD11" s="11" t="str">
        <f t="array" ref="AD11">IFERROR(INDEX($E$24:$E$29,SMALL(IF($I$24:$I$29=$S11,ROW($I$24:$I$29)-ROW(INDEX($I$24:$I$29,1,1))+1),5)),"")</f>
        <v/>
      </c>
      <c r="AE11" s="12" t="str">
        <f t="shared" si="3"/>
        <v/>
      </c>
      <c r="AF11" t="str">
        <f t="shared" si="4"/>
        <v/>
      </c>
      <c r="AG11" s="12" t="str">
        <f t="shared" si="5"/>
        <v/>
      </c>
      <c r="AH11" t="str">
        <f t="shared" si="6"/>
        <v/>
      </c>
      <c r="AI11" s="12" t="str">
        <f t="shared" si="7"/>
        <v/>
      </c>
      <c r="AJ11" t="str">
        <f t="shared" si="8"/>
        <v/>
      </c>
      <c r="AK11" s="12" t="str">
        <f t="shared" si="9"/>
        <v/>
      </c>
      <c r="AL11" t="str">
        <f t="shared" si="10"/>
        <v/>
      </c>
      <c r="AM11" s="12" t="str">
        <f t="shared" si="11"/>
        <v/>
      </c>
      <c r="AN11" t="str">
        <f t="shared" si="12"/>
        <v/>
      </c>
      <c r="AO11" s="12" t="str">
        <f t="shared" si="13"/>
        <v/>
      </c>
      <c r="AP11" s="12" t="str">
        <f t="shared" si="14"/>
        <v/>
      </c>
      <c r="AQ11" s="12" t="str">
        <f t="shared" si="15"/>
        <v/>
      </c>
      <c r="AR11" s="12" t="str">
        <f t="shared" si="16"/>
        <v/>
      </c>
      <c r="AS11" s="12" t="str">
        <f t="shared" si="17"/>
        <v/>
      </c>
      <c r="AT11" s="12" t="str">
        <f t="shared" si="18"/>
        <v/>
      </c>
      <c r="AU11" s="12" t="str">
        <f t="shared" si="2"/>
        <v/>
      </c>
      <c r="AV11" s="13" t="str">
        <f t="shared" si="20"/>
        <v/>
      </c>
      <c r="AW11" s="12" t="str">
        <f t="array" ref="AW11">IFERROR(INDEX($L$24:$L$29,SMALL(IF($I$24:$I$29=$S11,ROW($I$24:$I$29)-ROW(INDEX($I$24:$I$29,1,1))+1),1)),"")</f>
        <v/>
      </c>
      <c r="AX11" s="12" t="str">
        <f t="array" ref="AX11">IFERROR(INDEX($L$24:$L$29,SMALL(IF($I$24:$I$29=$S11,ROW($I$24:$I$29)-ROW(INDEX($I$24:$I$29,1,1))+1),2)),"")</f>
        <v/>
      </c>
      <c r="AY11" s="12" t="str">
        <f t="array" ref="AY11">IFERROR(INDEX($L$24:$L$29,SMALL(IF($I$24:$I$29=$S11,ROW($I$24:$I$29)-ROW(INDEX($I$24:$I$29,1,1))+1),3)),"")</f>
        <v/>
      </c>
      <c r="AZ11" s="12" t="str">
        <f t="array" ref="AZ11">IFERROR(INDEX($L$24:$L$29,SMALL(IF($I$24:$I$29=$S11,ROW($I$24:$I$29)-ROW(INDEX($I$24:$I$29,1,1))+1),4)),"")</f>
        <v/>
      </c>
      <c r="BA11" s="12" t="str">
        <f t="array" ref="BA11">IFERROR(INDEX($L$24:$L$29,SMALL(IF($I$24:$I$29=$S11,ROW($I$24:$I$29)-ROW(INDEX($I$24:$I$29,1,1))+1),5)),"")</f>
        <v/>
      </c>
      <c r="BB11" s="12" t="str">
        <f t="shared" si="19"/>
        <v/>
      </c>
      <c r="BC11"/>
      <c r="BD11"/>
    </row>
    <row r="12" spans="1:56" ht="18" customHeight="1">
      <c r="A12" s="293"/>
      <c r="B12" s="415" t="s">
        <v>289</v>
      </c>
      <c r="C12" s="416"/>
      <c r="D12" s="416"/>
      <c r="E12" s="416"/>
      <c r="F12" s="416"/>
      <c r="G12" s="416"/>
      <c r="H12" s="416"/>
      <c r="I12" s="416"/>
      <c r="J12" s="416"/>
      <c r="K12" s="416"/>
      <c r="L12" s="416"/>
      <c r="M12" s="417"/>
      <c r="N12" s="468"/>
      <c r="O12" s="469"/>
      <c r="P12" s="469"/>
      <c r="Q12" s="470"/>
      <c r="R12" s="9"/>
      <c r="S12" s="8"/>
      <c r="T12" s="9"/>
      <c r="U12" s="10"/>
      <c r="V12" s="10"/>
      <c r="W12" s="10"/>
      <c r="X12" s="10"/>
      <c r="Y12" s="10"/>
      <c r="Z12" s="11"/>
      <c r="AA12" s="11"/>
      <c r="AB12" s="11"/>
      <c r="AC12" s="11"/>
      <c r="AD12" s="11"/>
      <c r="AE12" s="12"/>
      <c r="AF12"/>
      <c r="AG12" s="12"/>
      <c r="AH12"/>
      <c r="AI12" s="12"/>
      <c r="AJ12"/>
      <c r="AK12" s="12"/>
      <c r="AL12"/>
      <c r="AM12" s="12"/>
      <c r="AN12"/>
      <c r="AO12" s="12"/>
      <c r="AP12" s="12"/>
      <c r="AQ12" s="12"/>
      <c r="AR12" s="12"/>
      <c r="AS12" s="12"/>
      <c r="AT12" s="12"/>
      <c r="AU12" s="12"/>
      <c r="AV12" s="13"/>
      <c r="AW12" s="12"/>
      <c r="AX12" s="12"/>
      <c r="AY12" s="12"/>
      <c r="AZ12" s="12"/>
      <c r="BA12" s="12"/>
      <c r="BB12" s="12"/>
      <c r="BC12"/>
      <c r="BD12"/>
    </row>
    <row r="13" spans="1:56" ht="18" customHeight="1">
      <c r="A13" s="293"/>
      <c r="B13" s="480" t="s">
        <v>290</v>
      </c>
      <c r="C13" s="481"/>
      <c r="D13" s="481"/>
      <c r="E13" s="481"/>
      <c r="F13" s="481"/>
      <c r="G13" s="481"/>
      <c r="H13" s="481"/>
      <c r="I13" s="481"/>
      <c r="J13" s="481"/>
      <c r="K13" s="481"/>
      <c r="L13" s="481"/>
      <c r="M13" s="482"/>
      <c r="N13" s="468"/>
      <c r="O13" s="469"/>
      <c r="P13" s="469"/>
      <c r="Q13" s="470"/>
      <c r="R13"/>
      <c r="S13" s="8"/>
      <c r="T13" t="s">
        <v>88</v>
      </c>
      <c r="U13" s="35">
        <v>7.85E-2</v>
      </c>
      <c r="V13"/>
      <c r="W13"/>
      <c r="X13"/>
      <c r="Y13"/>
      <c r="Z13"/>
      <c r="AA13"/>
      <c r="AB13"/>
      <c r="AC13"/>
      <c r="AD13"/>
      <c r="AE13"/>
      <c r="AF13"/>
      <c r="AG13"/>
      <c r="AH13"/>
      <c r="AI13"/>
      <c r="AJ13"/>
      <c r="AK13"/>
      <c r="AL13"/>
      <c r="AM13"/>
      <c r="AN13"/>
      <c r="AO13"/>
      <c r="AP13"/>
      <c r="AQ13"/>
      <c r="AR13"/>
      <c r="AS13"/>
      <c r="AT13"/>
      <c r="AU13"/>
      <c r="AV13"/>
      <c r="AW13" s="12"/>
      <c r="AX13" s="12"/>
      <c r="AY13" s="12"/>
      <c r="AZ13" s="12"/>
      <c r="BA13" s="12"/>
      <c r="BB13"/>
      <c r="BC13"/>
      <c r="BD13"/>
    </row>
    <row r="14" spans="1:56" ht="18" customHeight="1">
      <c r="A14" s="293"/>
      <c r="B14" s="480"/>
      <c r="C14" s="481"/>
      <c r="D14" s="481"/>
      <c r="E14" s="481"/>
      <c r="F14" s="481"/>
      <c r="G14" s="481"/>
      <c r="H14" s="481"/>
      <c r="I14" s="481"/>
      <c r="J14" s="481"/>
      <c r="K14" s="481"/>
      <c r="L14" s="481"/>
      <c r="M14" s="482"/>
      <c r="N14" s="468"/>
      <c r="O14" s="469"/>
      <c r="P14" s="469"/>
      <c r="Q14" s="470"/>
      <c r="R14"/>
      <c r="S14" s="8"/>
      <c r="T14"/>
      <c r="U14"/>
      <c r="V14"/>
      <c r="W14"/>
      <c r="X14"/>
      <c r="Y14"/>
      <c r="Z14"/>
      <c r="AA14"/>
      <c r="AB14"/>
      <c r="AC14"/>
      <c r="AD14"/>
      <c r="AE14"/>
      <c r="AF14"/>
      <c r="AG14"/>
      <c r="AH14"/>
      <c r="AI14"/>
      <c r="AJ14"/>
      <c r="AK14"/>
      <c r="AL14"/>
      <c r="AM14"/>
      <c r="AN14"/>
      <c r="AO14"/>
      <c r="AP14"/>
      <c r="AQ14"/>
      <c r="AR14"/>
      <c r="AS14"/>
      <c r="AT14"/>
      <c r="AU14"/>
      <c r="AV14"/>
      <c r="AW14" s="12"/>
      <c r="AX14" s="12"/>
      <c r="AY14" s="12"/>
      <c r="AZ14" s="12"/>
      <c r="BA14" s="12"/>
      <c r="BB14"/>
      <c r="BC14"/>
      <c r="BD14"/>
    </row>
    <row r="15" spans="1:56" ht="18" customHeight="1">
      <c r="A15" s="293"/>
      <c r="B15" s="415" t="s">
        <v>291</v>
      </c>
      <c r="C15" s="416"/>
      <c r="D15" s="416"/>
      <c r="E15" s="416"/>
      <c r="F15" s="416"/>
      <c r="G15" s="416"/>
      <c r="H15" s="416"/>
      <c r="I15" s="416"/>
      <c r="J15" s="416"/>
      <c r="K15" s="416"/>
      <c r="L15" s="416"/>
      <c r="M15" s="416"/>
      <c r="N15" s="468"/>
      <c r="O15" s="469"/>
      <c r="P15" s="469"/>
      <c r="Q15" s="470"/>
    </row>
    <row r="16" spans="1:56" ht="18" customHeight="1">
      <c r="A16" s="293"/>
      <c r="B16" s="418" t="s">
        <v>292</v>
      </c>
      <c r="C16" s="419"/>
      <c r="D16" s="419"/>
      <c r="E16" s="419"/>
      <c r="F16" s="419"/>
      <c r="G16" s="419"/>
      <c r="H16" s="419"/>
      <c r="I16" s="419"/>
      <c r="J16" s="419"/>
      <c r="K16" s="419"/>
      <c r="L16" s="419"/>
      <c r="M16" s="419"/>
      <c r="N16" s="468"/>
      <c r="O16" s="469"/>
      <c r="P16" s="469"/>
      <c r="Q16" s="470"/>
    </row>
    <row r="17" spans="1:21" ht="18" customHeight="1">
      <c r="A17" s="293"/>
      <c r="B17" s="415" t="s">
        <v>293</v>
      </c>
      <c r="C17" s="416"/>
      <c r="D17" s="416"/>
      <c r="E17" s="416"/>
      <c r="F17" s="416"/>
      <c r="G17" s="416"/>
      <c r="H17" s="416"/>
      <c r="I17" s="416"/>
      <c r="J17" s="416"/>
      <c r="K17" s="416"/>
      <c r="L17" s="416"/>
      <c r="M17" s="416"/>
      <c r="N17" s="468"/>
      <c r="O17" s="469"/>
      <c r="P17" s="469"/>
      <c r="Q17" s="470"/>
    </row>
    <row r="18" spans="1:21" ht="18" customHeight="1">
      <c r="A18" s="293"/>
      <c r="B18" s="418" t="s">
        <v>294</v>
      </c>
      <c r="C18" s="419"/>
      <c r="D18" s="419"/>
      <c r="E18" s="419"/>
      <c r="F18" s="419"/>
      <c r="G18" s="419"/>
      <c r="H18" s="419"/>
      <c r="I18" s="419"/>
      <c r="J18" s="419"/>
      <c r="K18" s="419"/>
      <c r="L18" s="419"/>
      <c r="M18" s="419"/>
      <c r="N18" s="468"/>
      <c r="O18" s="469"/>
      <c r="P18" s="469"/>
      <c r="Q18" s="470"/>
    </row>
    <row r="19" spans="1:21" ht="18" customHeight="1">
      <c r="A19" s="293"/>
      <c r="B19" s="415" t="s">
        <v>295</v>
      </c>
      <c r="C19" s="416"/>
      <c r="D19" s="416"/>
      <c r="E19" s="416"/>
      <c r="F19" s="416"/>
      <c r="G19" s="416"/>
      <c r="H19" s="416"/>
      <c r="I19" s="416"/>
      <c r="J19" s="416"/>
      <c r="K19" s="416"/>
      <c r="L19" s="416"/>
      <c r="M19" s="416"/>
      <c r="N19" s="468"/>
      <c r="O19" s="469"/>
      <c r="P19" s="469"/>
      <c r="Q19" s="470"/>
    </row>
    <row r="20" spans="1:21" ht="18" customHeight="1" thickBot="1">
      <c r="A20" s="293"/>
      <c r="B20" s="491" t="s">
        <v>296</v>
      </c>
      <c r="C20" s="492"/>
      <c r="D20" s="492"/>
      <c r="E20" s="492"/>
      <c r="F20" s="492"/>
      <c r="G20" s="492"/>
      <c r="H20" s="492"/>
      <c r="I20" s="492"/>
      <c r="J20" s="492"/>
      <c r="K20" s="492"/>
      <c r="L20" s="492"/>
      <c r="M20" s="492"/>
      <c r="N20" s="471"/>
      <c r="O20" s="472"/>
      <c r="P20" s="472"/>
      <c r="Q20" s="473"/>
    </row>
    <row r="21" spans="1:21" ht="5.0999999999999996" customHeight="1" thickBot="1">
      <c r="A21" s="293"/>
      <c r="B21" s="32"/>
      <c r="C21" s="33"/>
      <c r="D21" s="33"/>
      <c r="E21" s="33"/>
      <c r="F21" s="33"/>
      <c r="G21" s="33"/>
      <c r="H21" s="33"/>
      <c r="I21" s="33"/>
      <c r="J21" s="33"/>
      <c r="K21" s="33"/>
      <c r="L21" s="33"/>
      <c r="M21" s="33"/>
      <c r="N21" s="116"/>
      <c r="O21" s="33"/>
      <c r="P21" s="33"/>
      <c r="Q21" s="34"/>
    </row>
    <row r="22" spans="1:21" ht="19.5" customHeight="1" thickBot="1">
      <c r="A22" s="293"/>
      <c r="B22" s="478">
        <v>1</v>
      </c>
      <c r="C22" s="479"/>
      <c r="D22" s="36">
        <v>2</v>
      </c>
      <c r="E22" s="36">
        <v>3</v>
      </c>
      <c r="F22" s="36">
        <v>4</v>
      </c>
      <c r="G22" s="36">
        <v>5</v>
      </c>
      <c r="H22" s="36">
        <v>6</v>
      </c>
      <c r="I22" s="36">
        <v>7</v>
      </c>
      <c r="J22" s="36">
        <v>8</v>
      </c>
      <c r="K22" s="36">
        <v>9</v>
      </c>
      <c r="L22" s="37">
        <v>10</v>
      </c>
      <c r="M22" s="194"/>
      <c r="N22" s="455" t="s">
        <v>82</v>
      </c>
      <c r="O22" s="456"/>
      <c r="P22" s="421" t="s">
        <v>86</v>
      </c>
      <c r="Q22" s="422"/>
    </row>
    <row r="23" spans="1:21" ht="75">
      <c r="A23" s="293"/>
      <c r="B23" s="483" t="s">
        <v>156</v>
      </c>
      <c r="C23" s="484"/>
      <c r="D23" s="57" t="s">
        <v>157</v>
      </c>
      <c r="E23" s="57" t="s">
        <v>158</v>
      </c>
      <c r="F23" s="57" t="s">
        <v>159</v>
      </c>
      <c r="G23" s="57" t="s">
        <v>160</v>
      </c>
      <c r="H23" s="57" t="s">
        <v>161</v>
      </c>
      <c r="I23" s="57" t="s">
        <v>284</v>
      </c>
      <c r="J23" s="57" t="s">
        <v>162</v>
      </c>
      <c r="K23" s="57" t="s">
        <v>163</v>
      </c>
      <c r="L23" s="58" t="s">
        <v>152</v>
      </c>
      <c r="M23" s="230" t="s">
        <v>85</v>
      </c>
      <c r="N23" s="231" t="s">
        <v>83</v>
      </c>
      <c r="O23" s="232" t="s">
        <v>84</v>
      </c>
      <c r="P23" s="231" t="s">
        <v>87</v>
      </c>
      <c r="Q23" s="232" t="s">
        <v>84</v>
      </c>
    </row>
    <row r="24" spans="1:21" ht="36" customHeight="1">
      <c r="A24" s="293"/>
      <c r="B24" s="485"/>
      <c r="C24" s="486"/>
      <c r="D24" s="218"/>
      <c r="E24" s="17"/>
      <c r="F24" s="196"/>
      <c r="G24" s="196"/>
      <c r="H24" s="196"/>
      <c r="I24" s="218"/>
      <c r="J24" s="200"/>
      <c r="K24" s="200"/>
      <c r="L24" s="18"/>
      <c r="M24" s="149" t="s">
        <v>43</v>
      </c>
      <c r="N24" s="203" t="str">
        <f>IF(BB6="","",($R6/$T6)*BB6)</f>
        <v/>
      </c>
      <c r="O24" s="204" t="str">
        <f t="shared" ref="O24:O29" si="21">IF(N24="","",IF($U$13&gt;$AV6,$AV6*(($R6/$T6)*$AT6),($U$13*(($R6/T6)*$AT6))))</f>
        <v/>
      </c>
      <c r="P24" s="203" t="str">
        <f t="shared" ref="P24:P29" si="22">IF(BB6="","",((T6-R6)/T6)*BB6)</f>
        <v/>
      </c>
      <c r="Q24" s="204" t="str">
        <f t="shared" ref="Q24:Q29" si="23">IF(P24="","",IF($U$13&gt;$AV6,$AV6*((($T6-$R6)/$T6)*$AT6),($U$13*((($T6-$R6)/$T6)*$AT6))))</f>
        <v/>
      </c>
      <c r="S24" s="30" t="b">
        <f>N24&lt;0</f>
        <v>0</v>
      </c>
      <c r="T24" s="30" t="b">
        <f>P24&lt;0</f>
        <v>0</v>
      </c>
      <c r="U24" s="30" t="b">
        <f t="shared" ref="U24:U29" si="24">SUM(Z6:AD6)&gt;150</f>
        <v>0</v>
      </c>
    </row>
    <row r="25" spans="1:21" ht="36" customHeight="1">
      <c r="A25" s="293"/>
      <c r="B25" s="487"/>
      <c r="C25" s="488"/>
      <c r="D25" s="219"/>
      <c r="E25" s="24"/>
      <c r="F25" s="197"/>
      <c r="G25" s="197"/>
      <c r="H25" s="197"/>
      <c r="I25" s="219"/>
      <c r="J25" s="201"/>
      <c r="K25" s="201"/>
      <c r="L25" s="25"/>
      <c r="M25" s="150" t="s">
        <v>44</v>
      </c>
      <c r="N25" s="205" t="str">
        <f>IF(BB7="","",($R7/$T7)*BB7)</f>
        <v/>
      </c>
      <c r="O25" s="206" t="str">
        <f t="shared" si="21"/>
        <v/>
      </c>
      <c r="P25" s="205" t="str">
        <f t="shared" si="22"/>
        <v/>
      </c>
      <c r="Q25" s="206" t="str">
        <f t="shared" si="23"/>
        <v/>
      </c>
      <c r="S25" s="30" t="b">
        <f t="shared" ref="S25:S29" si="25">N25&lt;0</f>
        <v>0</v>
      </c>
      <c r="T25" s="30" t="b">
        <f t="shared" ref="T25:T29" si="26">P25&lt;0</f>
        <v>0</v>
      </c>
      <c r="U25" s="30" t="b">
        <f t="shared" si="24"/>
        <v>0</v>
      </c>
    </row>
    <row r="26" spans="1:21" ht="36" customHeight="1">
      <c r="A26" s="293"/>
      <c r="B26" s="485"/>
      <c r="C26" s="486"/>
      <c r="D26" s="218"/>
      <c r="E26" s="17"/>
      <c r="F26" s="196"/>
      <c r="G26" s="196"/>
      <c r="H26" s="196"/>
      <c r="I26" s="218"/>
      <c r="J26" s="200"/>
      <c r="K26" s="200"/>
      <c r="L26" s="18"/>
      <c r="M26" s="149" t="s">
        <v>45</v>
      </c>
      <c r="N26" s="203" t="str">
        <f>IF(BB8="","",($R8/$T8)*BB8)</f>
        <v/>
      </c>
      <c r="O26" s="204" t="str">
        <f t="shared" si="21"/>
        <v/>
      </c>
      <c r="P26" s="203" t="str">
        <f t="shared" si="22"/>
        <v/>
      </c>
      <c r="Q26" s="204" t="str">
        <f t="shared" si="23"/>
        <v/>
      </c>
      <c r="S26" s="30" t="b">
        <f t="shared" si="25"/>
        <v>0</v>
      </c>
      <c r="T26" s="30" t="b">
        <f t="shared" si="26"/>
        <v>0</v>
      </c>
      <c r="U26" s="30" t="b">
        <f t="shared" si="24"/>
        <v>0</v>
      </c>
    </row>
    <row r="27" spans="1:21" ht="36" customHeight="1">
      <c r="A27" s="293"/>
      <c r="B27" s="489"/>
      <c r="C27" s="490"/>
      <c r="D27" s="219"/>
      <c r="E27" s="24"/>
      <c r="F27" s="197"/>
      <c r="G27" s="197"/>
      <c r="H27" s="197"/>
      <c r="I27" s="220"/>
      <c r="J27" s="201"/>
      <c r="K27" s="201"/>
      <c r="L27" s="25"/>
      <c r="M27" s="150" t="s">
        <v>46</v>
      </c>
      <c r="N27" s="205" t="str">
        <f t="shared" ref="N27:N29" si="27">IF(BB9="","",($R9/$T9)*BB9)</f>
        <v/>
      </c>
      <c r="O27" s="206" t="str">
        <f t="shared" si="21"/>
        <v/>
      </c>
      <c r="P27" s="205" t="str">
        <f t="shared" si="22"/>
        <v/>
      </c>
      <c r="Q27" s="206" t="str">
        <f t="shared" si="23"/>
        <v/>
      </c>
      <c r="S27" s="30" t="b">
        <f t="shared" si="25"/>
        <v>0</v>
      </c>
      <c r="T27" s="30" t="b">
        <f t="shared" si="26"/>
        <v>0</v>
      </c>
      <c r="U27" s="30" t="b">
        <f t="shared" si="24"/>
        <v>0</v>
      </c>
    </row>
    <row r="28" spans="1:21" ht="36" customHeight="1">
      <c r="A28" s="293"/>
      <c r="B28" s="474"/>
      <c r="C28" s="475"/>
      <c r="D28" s="218"/>
      <c r="E28" s="26"/>
      <c r="F28" s="196"/>
      <c r="G28" s="198"/>
      <c r="H28" s="198"/>
      <c r="I28" s="218"/>
      <c r="J28" s="200"/>
      <c r="K28" s="200"/>
      <c r="L28" s="27"/>
      <c r="M28" s="149" t="s">
        <v>47</v>
      </c>
      <c r="N28" s="207" t="str">
        <f t="shared" si="27"/>
        <v/>
      </c>
      <c r="O28" s="208" t="str">
        <f t="shared" si="21"/>
        <v/>
      </c>
      <c r="P28" s="207" t="str">
        <f t="shared" si="22"/>
        <v/>
      </c>
      <c r="Q28" s="208" t="str">
        <f t="shared" si="23"/>
        <v/>
      </c>
      <c r="S28" s="30" t="b">
        <f t="shared" si="25"/>
        <v>0</v>
      </c>
      <c r="T28" s="30" t="b">
        <f t="shared" si="26"/>
        <v>0</v>
      </c>
      <c r="U28" s="30" t="b">
        <f t="shared" si="24"/>
        <v>0</v>
      </c>
    </row>
    <row r="29" spans="1:21" ht="36" customHeight="1" thickBot="1">
      <c r="A29" s="293"/>
      <c r="B29" s="476"/>
      <c r="C29" s="477"/>
      <c r="D29" s="221"/>
      <c r="E29" s="28"/>
      <c r="F29" s="199"/>
      <c r="G29" s="199"/>
      <c r="H29" s="199"/>
      <c r="I29" s="221"/>
      <c r="J29" s="202"/>
      <c r="K29" s="202"/>
      <c r="L29" s="29"/>
      <c r="M29" s="151" t="s">
        <v>48</v>
      </c>
      <c r="N29" s="209" t="str">
        <f t="shared" si="27"/>
        <v/>
      </c>
      <c r="O29" s="210" t="str">
        <f t="shared" si="21"/>
        <v/>
      </c>
      <c r="P29" s="209" t="str">
        <f t="shared" si="22"/>
        <v/>
      </c>
      <c r="Q29" s="210" t="str">
        <f t="shared" si="23"/>
        <v/>
      </c>
      <c r="S29" s="30" t="b">
        <f t="shared" si="25"/>
        <v>0</v>
      </c>
      <c r="T29" s="30" t="b">
        <f t="shared" si="26"/>
        <v>0</v>
      </c>
      <c r="U29" s="30" t="b">
        <f t="shared" si="24"/>
        <v>0</v>
      </c>
    </row>
    <row r="30" spans="1:21" ht="36" customHeight="1" thickTop="1" thickBot="1">
      <c r="A30" s="293"/>
      <c r="B30" s="233" t="s">
        <v>99</v>
      </c>
      <c r="C30" s="62"/>
      <c r="D30" s="63"/>
      <c r="E30" s="38">
        <f>SUM(E24:E29)</f>
        <v>0</v>
      </c>
      <c r="F30" s="72"/>
      <c r="G30" s="212">
        <f>SUM(G24:G29)</f>
        <v>0</v>
      </c>
      <c r="H30" s="212">
        <f>SUM(H24:H29)</f>
        <v>0</v>
      </c>
      <c r="I30" s="73"/>
      <c r="J30" s="74"/>
      <c r="K30" s="75"/>
      <c r="L30" s="212">
        <f>SUM(L24:L29)</f>
        <v>0</v>
      </c>
      <c r="M30" s="211"/>
      <c r="N30" s="59">
        <f>SUM(N24:N29)</f>
        <v>0</v>
      </c>
      <c r="O30" s="60">
        <f t="shared" ref="O30:Q30" si="28">SUM(O24:O29)</f>
        <v>0</v>
      </c>
      <c r="P30" s="59">
        <f t="shared" si="28"/>
        <v>0</v>
      </c>
      <c r="Q30" s="60">
        <f t="shared" si="28"/>
        <v>0</v>
      </c>
      <c r="S30" s="30" t="b">
        <f>SUMPRODUCT(--(S24:S29=TRUE))&gt;0</f>
        <v>0</v>
      </c>
      <c r="T30" s="30" t="b">
        <f>SUMPRODUCT(--(T24:T29=TRUE))&gt;0</f>
        <v>0</v>
      </c>
      <c r="U30" s="30" t="b">
        <f>SUMPRODUCT(--(U24:U29=TRUE))&gt;0</f>
        <v>0</v>
      </c>
    </row>
    <row r="31" spans="1:21" ht="15" customHeight="1" thickBot="1">
      <c r="A31" s="293"/>
      <c r="B31" s="39"/>
      <c r="C31" s="40"/>
      <c r="D31" s="40"/>
      <c r="E31" s="41"/>
      <c r="F31" s="42"/>
      <c r="G31" s="43"/>
      <c r="H31" s="43"/>
      <c r="I31" s="44"/>
      <c r="J31" s="40"/>
      <c r="K31" s="40"/>
      <c r="L31" s="43"/>
      <c r="M31" s="19"/>
      <c r="N31" s="20"/>
      <c r="O31" s="20"/>
      <c r="P31" s="20"/>
      <c r="Q31" s="20"/>
    </row>
    <row r="32" spans="1:21" ht="36" customHeight="1" thickBot="1">
      <c r="A32" s="293"/>
      <c r="B32" s="451" t="s">
        <v>134</v>
      </c>
      <c r="C32" s="452"/>
      <c r="D32" s="452"/>
      <c r="E32" s="453"/>
      <c r="F32" s="453"/>
      <c r="G32" s="454"/>
      <c r="H32" s="45"/>
      <c r="I32" s="423" t="str">
        <f>IF(OR(I35&lt;&gt;"",I37&lt;&gt;"",I39&lt;&gt;""),"WARNING","")</f>
        <v/>
      </c>
      <c r="J32" s="423"/>
      <c r="K32" s="423"/>
      <c r="L32" s="423"/>
      <c r="M32" s="21"/>
      <c r="N32" s="21"/>
      <c r="O32" s="21"/>
      <c r="P32" s="21"/>
      <c r="Q32" s="21"/>
    </row>
    <row r="33" spans="1:17" ht="18.75" customHeight="1">
      <c r="A33" s="293"/>
      <c r="B33" s="46">
        <v>11</v>
      </c>
      <c r="C33" s="47">
        <v>12</v>
      </c>
      <c r="D33" s="48">
        <v>13</v>
      </c>
      <c r="E33" s="463" t="s">
        <v>95</v>
      </c>
      <c r="F33" s="431" t="s">
        <v>97</v>
      </c>
      <c r="G33" s="432"/>
      <c r="H33" s="45"/>
      <c r="I33" s="423"/>
      <c r="J33" s="423"/>
      <c r="K33" s="423"/>
      <c r="L33" s="423"/>
      <c r="M33" s="21"/>
      <c r="N33" s="21"/>
      <c r="O33" s="21"/>
      <c r="P33" s="21"/>
      <c r="Q33" s="21"/>
    </row>
    <row r="34" spans="1:17" ht="36" customHeight="1" thickBot="1">
      <c r="A34" s="293"/>
      <c r="B34" s="49" t="s">
        <v>93</v>
      </c>
      <c r="C34" s="50" t="s">
        <v>96</v>
      </c>
      <c r="D34" s="51" t="s">
        <v>94</v>
      </c>
      <c r="E34" s="464"/>
      <c r="F34" s="433"/>
      <c r="G34" s="434"/>
      <c r="H34" s="45"/>
      <c r="I34" s="423"/>
      <c r="J34" s="423"/>
      <c r="K34" s="423"/>
      <c r="L34" s="423"/>
      <c r="M34" s="22"/>
    </row>
    <row r="35" spans="1:17" ht="36" customHeight="1">
      <c r="A35" s="293"/>
      <c r="B35" s="23"/>
      <c r="C35" s="213"/>
      <c r="D35" s="61"/>
      <c r="E35" s="144" t="str">
        <f>IF(C35="","",IF(C35&lt;$D$40,C35,$D$40))</f>
        <v/>
      </c>
      <c r="F35" s="424" t="str">
        <f>IF(E35="","",D35*E35)</f>
        <v/>
      </c>
      <c r="G35" s="425"/>
      <c r="H35" s="45"/>
      <c r="I35" s="430" t="str">
        <f>IF($U$30,"!","")</f>
        <v/>
      </c>
      <c r="J35" s="450" t="str">
        <f>IF($U$30,"Total hours claimed for a single class over 150 hours, 150 hours used in calculations.","")</f>
        <v/>
      </c>
      <c r="K35" s="450"/>
      <c r="L35" s="450"/>
      <c r="M35" s="120"/>
    </row>
    <row r="36" spans="1:17" ht="36" customHeight="1">
      <c r="A36" s="293"/>
      <c r="B36" s="68"/>
      <c r="C36" s="214"/>
      <c r="D36" s="64"/>
      <c r="E36" s="147" t="str">
        <f t="shared" ref="E36:E39" si="29">IF(C36="","",IF(C36&lt;$D$40,C36,$D$40))</f>
        <v/>
      </c>
      <c r="F36" s="426" t="str">
        <f t="shared" ref="F36:F39" si="30">IF(E36="","",D36*E36)</f>
        <v/>
      </c>
      <c r="G36" s="427"/>
      <c r="H36" s="52"/>
      <c r="I36" s="430"/>
      <c r="J36" s="450"/>
      <c r="K36" s="450"/>
      <c r="L36" s="450"/>
      <c r="M36" s="120"/>
    </row>
    <row r="37" spans="1:17" ht="36" customHeight="1">
      <c r="A37" s="293"/>
      <c r="B37" s="69"/>
      <c r="C37" s="215"/>
      <c r="D37" s="65"/>
      <c r="E37" s="145" t="str">
        <f t="shared" si="29"/>
        <v/>
      </c>
      <c r="F37" s="428" t="str">
        <f t="shared" si="30"/>
        <v/>
      </c>
      <c r="G37" s="429"/>
      <c r="H37" s="52"/>
      <c r="I37" s="430" t="str">
        <f>IF(OR($S$30,$T$30),"!","")</f>
        <v/>
      </c>
      <c r="J37" s="450" t="str">
        <f>IF(OR($S$30,$T$30),"Negative salary amount!
Please check 'Less Amount Charged to Others' (11).","")</f>
        <v/>
      </c>
      <c r="K37" s="450"/>
      <c r="L37" s="450"/>
      <c r="M37" s="120"/>
    </row>
    <row r="38" spans="1:17" ht="36" customHeight="1">
      <c r="A38" s="293"/>
      <c r="B38" s="70"/>
      <c r="C38" s="216"/>
      <c r="D38" s="66"/>
      <c r="E38" s="148" t="str">
        <f t="shared" si="29"/>
        <v/>
      </c>
      <c r="F38" s="426" t="str">
        <f t="shared" si="30"/>
        <v/>
      </c>
      <c r="G38" s="427"/>
      <c r="H38" s="52"/>
      <c r="I38" s="430"/>
      <c r="J38" s="450"/>
      <c r="K38" s="450"/>
      <c r="L38" s="450"/>
      <c r="M38" s="120"/>
    </row>
    <row r="39" spans="1:17" ht="36" customHeight="1" thickBot="1">
      <c r="A39" s="293"/>
      <c r="B39" s="71"/>
      <c r="C39" s="217"/>
      <c r="D39" s="67"/>
      <c r="E39" s="146" t="str">
        <f t="shared" si="29"/>
        <v/>
      </c>
      <c r="F39" s="459" t="str">
        <f t="shared" si="30"/>
        <v/>
      </c>
      <c r="G39" s="460"/>
      <c r="H39" s="52"/>
      <c r="I39" s="430" t="str">
        <f>IF(($O$30+$Q$30)&lt;$H$30,"!","")</f>
        <v/>
      </c>
      <c r="J39" s="450" t="str">
        <f>IF(($O$30+$Q$30)&lt;$H$30,"Taxes claimed are over the maximum of "&amp;U$13*100&amp;"%. The lower amount has been used.","")</f>
        <v/>
      </c>
      <c r="K39" s="450"/>
      <c r="L39" s="450"/>
      <c r="M39" s="120"/>
    </row>
    <row r="40" spans="1:17" ht="36" customHeight="1" thickTop="1" thickBot="1">
      <c r="A40" s="293"/>
      <c r="B40" s="457" t="s">
        <v>98</v>
      </c>
      <c r="C40" s="458"/>
      <c r="D40" s="191">
        <f>'Student Information Page 3'!C73</f>
        <v>0</v>
      </c>
      <c r="E40" s="233" t="s">
        <v>99</v>
      </c>
      <c r="F40" s="461">
        <f>SUM(F33:F39)</f>
        <v>0</v>
      </c>
      <c r="G40" s="462"/>
      <c r="H40" s="43"/>
      <c r="I40" s="430"/>
      <c r="J40" s="450"/>
      <c r="K40" s="450"/>
      <c r="L40" s="450"/>
      <c r="M40" s="120"/>
    </row>
    <row r="41" spans="1:17" ht="20.100000000000001" customHeight="1">
      <c r="A41" s="293"/>
      <c r="C41" s="54"/>
      <c r="D41" s="54"/>
      <c r="E41" s="54"/>
      <c r="F41" s="54"/>
      <c r="G41" s="54"/>
      <c r="H41" s="54"/>
      <c r="I41" s="54"/>
      <c r="J41" s="54"/>
      <c r="K41" s="54"/>
      <c r="L41" s="54"/>
      <c r="M41" s="54"/>
      <c r="N41" s="55"/>
      <c r="O41" s="55"/>
      <c r="P41" s="55"/>
      <c r="Q41" s="55"/>
    </row>
    <row r="42" spans="1:17" ht="15.75">
      <c r="B42" s="53" t="s">
        <v>41</v>
      </c>
    </row>
    <row r="43" spans="1:17" ht="15.75">
      <c r="B43" s="53" t="str">
        <f>'06-123 Page 1'!$B$42</f>
        <v>DSHS 06-123 (REV. 01/2023)</v>
      </c>
    </row>
  </sheetData>
  <sheetProtection sheet="1" selectLockedCells="1"/>
  <mergeCells count="50">
    <mergeCell ref="B28:C28"/>
    <mergeCell ref="B29:C29"/>
    <mergeCell ref="B22:C22"/>
    <mergeCell ref="B13:M14"/>
    <mergeCell ref="B23:C23"/>
    <mergeCell ref="B24:C24"/>
    <mergeCell ref="B25:C25"/>
    <mergeCell ref="B26:C26"/>
    <mergeCell ref="B27:C27"/>
    <mergeCell ref="B20:M20"/>
    <mergeCell ref="B15:M15"/>
    <mergeCell ref="B16:M16"/>
    <mergeCell ref="B17:M17"/>
    <mergeCell ref="B18:M18"/>
    <mergeCell ref="B19:M19"/>
    <mergeCell ref="A1:O1"/>
    <mergeCell ref="A2:A41"/>
    <mergeCell ref="I39:I40"/>
    <mergeCell ref="J35:L36"/>
    <mergeCell ref="J37:L38"/>
    <mergeCell ref="J39:L40"/>
    <mergeCell ref="B32:G32"/>
    <mergeCell ref="N22:O22"/>
    <mergeCell ref="B40:C40"/>
    <mergeCell ref="F39:G39"/>
    <mergeCell ref="F40:G40"/>
    <mergeCell ref="E33:E34"/>
    <mergeCell ref="B12:M12"/>
    <mergeCell ref="N7:Q20"/>
    <mergeCell ref="N2:O2"/>
    <mergeCell ref="L2:M2"/>
    <mergeCell ref="I2:K2"/>
    <mergeCell ref="B3:Q5"/>
    <mergeCell ref="D2:H2"/>
    <mergeCell ref="B2:C2"/>
    <mergeCell ref="P2:Q2"/>
    <mergeCell ref="P22:Q22"/>
    <mergeCell ref="I32:L34"/>
    <mergeCell ref="F35:G35"/>
    <mergeCell ref="F36:G36"/>
    <mergeCell ref="F37:G37"/>
    <mergeCell ref="I35:I36"/>
    <mergeCell ref="I37:I38"/>
    <mergeCell ref="F38:G38"/>
    <mergeCell ref="F33:G34"/>
    <mergeCell ref="B7:M7"/>
    <mergeCell ref="B8:M8"/>
    <mergeCell ref="B10:M10"/>
    <mergeCell ref="B11:M11"/>
    <mergeCell ref="B9:M9"/>
  </mergeCells>
  <conditionalFormatting sqref="E30:Q30 F40:G40">
    <cfRule type="cellIs" dxfId="8" priority="1" operator="lessThan">
      <formula>0</formula>
    </cfRule>
  </conditionalFormatting>
  <dataValidations count="2">
    <dataValidation type="list" allowBlank="1" showDropDown="1" showInputMessage="1" showErrorMessage="1" error="Please select Y or N." sqref="D24:D29" xr:uid="{00000000-0002-0000-0100-000000000000}">
      <formula1>"Y,y,N,n"</formula1>
    </dataValidation>
    <dataValidation type="list" allowBlank="1" showDropDown="1" showInputMessage="1" showErrorMessage="1" error="Please select a class ID of A,B,C,D,E, or F." sqref="I24:I29" xr:uid="{00000000-0002-0000-0100-000001000000}">
      <formula1>"A,B,C,D,E,F,a,b,c,d,e,f"</formula1>
    </dataValidation>
  </dataValidations>
  <printOptions horizontalCentered="1"/>
  <pageMargins left="0.25" right="0.25" top="0.25" bottom="0.25" header="0" footer="0"/>
  <pageSetup scale="5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H79"/>
  <sheetViews>
    <sheetView showGridLines="0" showRowColHeaders="0" showRuler="0" zoomScaleNormal="100" zoomScalePageLayoutView="80" workbookViewId="0">
      <selection activeCell="B23" sqref="B23:C23"/>
    </sheetView>
  </sheetViews>
  <sheetFormatPr defaultColWidth="9.140625" defaultRowHeight="12.75"/>
  <cols>
    <col min="1" max="1" width="2.7109375" style="7" customWidth="1"/>
    <col min="2" max="2" width="34.5703125" style="7" customWidth="1"/>
    <col min="3" max="3" width="23" style="7" customWidth="1"/>
    <col min="4" max="4" width="32.140625" style="7" customWidth="1"/>
    <col min="5" max="5" width="12" style="7" customWidth="1"/>
    <col min="6" max="6" width="12.28515625" style="7" bestFit="1" customWidth="1"/>
    <col min="7" max="7" width="12.5703125" style="7" customWidth="1"/>
    <col min="8" max="8" width="13" style="7" customWidth="1"/>
    <col min="9" max="10" width="17.85546875" style="7" customWidth="1"/>
    <col min="11" max="11" width="17" style="7" customWidth="1"/>
    <col min="12" max="12" width="15.7109375" style="7" customWidth="1"/>
    <col min="13" max="13" width="16.7109375" style="7" customWidth="1"/>
    <col min="14" max="14" width="2.7109375" style="7" customWidth="1"/>
    <col min="15" max="15" width="9.140625" style="7" hidden="1" customWidth="1"/>
    <col min="16" max="16" width="10.28515625" style="7" hidden="1" customWidth="1"/>
    <col min="17" max="20" width="13.140625" style="93" hidden="1" customWidth="1"/>
    <col min="21" max="21" width="13.140625" style="7" hidden="1" customWidth="1"/>
    <col min="22" max="34" width="9.140625" style="7" hidden="1" customWidth="1"/>
    <col min="35" max="41" width="9.140625" style="7" customWidth="1"/>
    <col min="42" max="16384" width="9.140625" style="7"/>
  </cols>
  <sheetData>
    <row r="1" spans="1:33" ht="15.75" thickBot="1">
      <c r="B1" s="80"/>
      <c r="C1" s="80"/>
      <c r="D1" s="80"/>
      <c r="E1" s="80"/>
      <c r="F1" s="80"/>
      <c r="G1" s="80"/>
      <c r="H1" s="80"/>
      <c r="I1" s="80"/>
      <c r="J1" s="80"/>
      <c r="K1" s="80"/>
      <c r="L1" s="80"/>
      <c r="M1" s="81"/>
      <c r="N1" s="80"/>
      <c r="Q1" s="93" t="s">
        <v>103</v>
      </c>
      <c r="S1" s="93" t="s">
        <v>106</v>
      </c>
      <c r="T1" s="93" t="s">
        <v>107</v>
      </c>
      <c r="U1" s="7" t="s">
        <v>108</v>
      </c>
    </row>
    <row r="2" spans="1:33" s="110" customFormat="1" ht="24" customHeight="1" thickBot="1">
      <c r="A2" s="401"/>
      <c r="B2" s="157" t="s">
        <v>91</v>
      </c>
      <c r="C2" s="447" t="str">
        <f>IF('06-123 Page 1'!$B$9="","",'06-123 Page 1'!$B$9)</f>
        <v/>
      </c>
      <c r="D2" s="447"/>
      <c r="E2" s="447"/>
      <c r="F2" s="435" t="s">
        <v>188</v>
      </c>
      <c r="G2" s="435"/>
      <c r="H2" s="435"/>
      <c r="I2" s="448" t="str">
        <f>IF('06-123 Page 1'!$I$9="","",'06-123 Page 1'!$I$9)</f>
        <v/>
      </c>
      <c r="J2" s="448"/>
      <c r="K2" s="435" t="s">
        <v>92</v>
      </c>
      <c r="L2" s="435"/>
      <c r="M2" s="266" t="str">
        <f>IF('06-123 Page 1'!$L$9="","",'06-123 Page 1'!$L$9)</f>
        <v/>
      </c>
      <c r="N2" s="108"/>
      <c r="O2" s="45"/>
      <c r="P2" s="45"/>
      <c r="Q2" s="109" t="str">
        <f>IF(ISNA(VLOOKUP("A",$E$23:$E$61,1,FALSE))=TRUE,"",COUNTIF($E$23:$E$61,"A"))</f>
        <v/>
      </c>
      <c r="R2" s="109"/>
      <c r="S2" s="109" t="str">
        <f>IF(ISNA(VLOOKUP("B",$E$23:$E$61,1,FALSE))=TRUE,"",COUNTIF($E$23:$E$61,"B"))</f>
        <v/>
      </c>
      <c r="T2" s="109" t="str">
        <f>IF(ISNA(VLOOKUP("C",$E$23:$E$61,1,FALSE))=TRUE,"",COUNTIF($E$23:$E$61,"C"))</f>
        <v/>
      </c>
      <c r="U2" s="110" t="str">
        <f>IF(ISNA(VLOOKUP("D",$E$23:$E$61,1,FALSE))=TRUE,"",COUNTIF($E$23:$E$61,"D"))</f>
        <v/>
      </c>
    </row>
    <row r="3" spans="1:33" ht="24" customHeight="1">
      <c r="A3" s="293"/>
      <c r="B3" s="436" t="s">
        <v>100</v>
      </c>
      <c r="C3" s="437"/>
      <c r="D3" s="437"/>
      <c r="E3" s="437"/>
      <c r="F3" s="437"/>
      <c r="G3" s="437"/>
      <c r="H3" s="437"/>
      <c r="I3" s="437"/>
      <c r="J3" s="437"/>
      <c r="K3" s="437"/>
      <c r="L3" s="437"/>
      <c r="M3" s="438"/>
      <c r="N3" s="76"/>
      <c r="O3" s="77"/>
      <c r="P3" s="77"/>
      <c r="Q3" s="93" t="s">
        <v>109</v>
      </c>
      <c r="S3" s="93" t="s">
        <v>110</v>
      </c>
      <c r="T3" s="93" t="s">
        <v>111</v>
      </c>
      <c r="U3" s="7" t="s">
        <v>112</v>
      </c>
    </row>
    <row r="4" spans="1:33" ht="12" customHeight="1">
      <c r="A4" s="293"/>
      <c r="B4" s="439"/>
      <c r="C4" s="440"/>
      <c r="D4" s="440"/>
      <c r="E4" s="440"/>
      <c r="F4" s="440"/>
      <c r="G4" s="440"/>
      <c r="H4" s="440"/>
      <c r="I4" s="440"/>
      <c r="J4" s="440"/>
      <c r="K4" s="440"/>
      <c r="L4" s="440"/>
      <c r="M4" s="441"/>
      <c r="N4" s="76"/>
      <c r="O4" s="77"/>
      <c r="P4" s="77"/>
      <c r="Q4" s="94" t="str">
        <f>IF(ISNA(VLOOKUP("E",$E$23:$E$61,1,FALSE))=TRUE,"",COUNTIF($E$23:$E$61,"E"))</f>
        <v/>
      </c>
      <c r="R4" s="94"/>
      <c r="S4" s="94" t="str">
        <f>IF(ISNA(VLOOKUP("F",$E$23:$E$61,1,FALSE))=TRUE,"",COUNTIF($E$23:$E$61,"F"))</f>
        <v/>
      </c>
      <c r="T4" s="94" t="str">
        <f>IF(ISNA(VLOOKUP("G",$E$23:$E$61,1,FALSE))=TRUE,"",COUNTIF($E$23:$E$61,"G"))</f>
        <v/>
      </c>
      <c r="U4" s="95" t="str">
        <f>IF(ISNA(VLOOKUP("X",$E$23:$E$61,1,FALSE))=TRUE,"",COUNTIF($E$23:$E$61,"X"))</f>
        <v/>
      </c>
    </row>
    <row r="5" spans="1:33" ht="24" customHeight="1" thickBot="1">
      <c r="A5" s="293"/>
      <c r="B5" s="442"/>
      <c r="C5" s="443"/>
      <c r="D5" s="443"/>
      <c r="E5" s="443"/>
      <c r="F5" s="443"/>
      <c r="G5" s="443"/>
      <c r="H5" s="443"/>
      <c r="I5" s="443"/>
      <c r="J5" s="443"/>
      <c r="K5" s="443"/>
      <c r="L5" s="443"/>
      <c r="M5" s="444"/>
      <c r="N5" s="76"/>
      <c r="O5" s="77"/>
      <c r="P5" s="77"/>
      <c r="Q5" s="93">
        <f>SUM(COUNTIFS($H$23:$H$61,{"Y","O"}))</f>
        <v>0</v>
      </c>
    </row>
    <row r="6" spans="1:33" ht="5.0999999999999996" customHeight="1" thickBot="1">
      <c r="A6" s="293"/>
      <c r="B6" s="78"/>
      <c r="C6" s="78"/>
      <c r="D6" s="78"/>
      <c r="E6" s="78"/>
      <c r="F6" s="78"/>
      <c r="G6" s="78"/>
      <c r="H6" s="78"/>
      <c r="I6" s="78"/>
      <c r="J6" s="78"/>
      <c r="K6" s="78"/>
      <c r="L6" s="78"/>
      <c r="M6" s="78"/>
    </row>
    <row r="7" spans="1:33" ht="18" customHeight="1">
      <c r="A7" s="293"/>
      <c r="B7" s="270" t="s">
        <v>180</v>
      </c>
      <c r="C7" s="271"/>
      <c r="D7" s="271"/>
      <c r="E7" s="271"/>
      <c r="F7" s="271"/>
      <c r="G7" s="271"/>
      <c r="H7" s="513" t="s">
        <v>182</v>
      </c>
      <c r="I7" s="513"/>
      <c r="J7" s="513"/>
      <c r="K7" s="513"/>
      <c r="L7" s="513"/>
      <c r="M7" s="514"/>
    </row>
    <row r="8" spans="1:33" ht="18" customHeight="1">
      <c r="A8" s="293"/>
      <c r="B8" s="272" t="s">
        <v>297</v>
      </c>
      <c r="C8" s="273"/>
      <c r="D8" s="273"/>
      <c r="E8" s="273"/>
      <c r="F8" s="273"/>
      <c r="G8" s="273"/>
      <c r="H8" s="515"/>
      <c r="I8" s="515"/>
      <c r="J8" s="515"/>
      <c r="K8" s="515"/>
      <c r="L8" s="515"/>
      <c r="M8" s="516"/>
      <c r="Q8" s="93" t="s">
        <v>43</v>
      </c>
      <c r="S8" s="93" t="s">
        <v>104</v>
      </c>
      <c r="T8" s="93" t="s">
        <v>44</v>
      </c>
      <c r="U8" s="7" t="s">
        <v>105</v>
      </c>
      <c r="V8" s="7" t="s">
        <v>45</v>
      </c>
      <c r="W8" s="7" t="s">
        <v>89</v>
      </c>
      <c r="X8" s="7" t="s">
        <v>46</v>
      </c>
      <c r="Y8" s="7" t="s">
        <v>116</v>
      </c>
      <c r="Z8" s="7" t="s">
        <v>47</v>
      </c>
      <c r="AA8" s="7" t="s">
        <v>117</v>
      </c>
      <c r="AB8" s="7" t="s">
        <v>48</v>
      </c>
      <c r="AC8" s="7" t="s">
        <v>118</v>
      </c>
      <c r="AD8" s="7" t="s">
        <v>119</v>
      </c>
      <c r="AE8" s="7" t="s">
        <v>120</v>
      </c>
      <c r="AF8" s="7" t="s">
        <v>121</v>
      </c>
      <c r="AG8" s="7" t="s">
        <v>115</v>
      </c>
    </row>
    <row r="9" spans="1:33" ht="18" customHeight="1">
      <c r="A9" s="293"/>
      <c r="B9" s="519" t="s">
        <v>298</v>
      </c>
      <c r="C9" s="520"/>
      <c r="D9" s="520"/>
      <c r="E9" s="520"/>
      <c r="F9" s="520"/>
      <c r="G9" s="520"/>
      <c r="H9" s="515"/>
      <c r="I9" s="515"/>
      <c r="J9" s="515"/>
      <c r="K9" s="515"/>
      <c r="L9" s="515"/>
      <c r="M9" s="516"/>
    </row>
    <row r="10" spans="1:33" ht="25.5" customHeight="1">
      <c r="A10" s="293"/>
      <c r="B10" s="519"/>
      <c r="C10" s="520"/>
      <c r="D10" s="520"/>
      <c r="E10" s="520"/>
      <c r="F10" s="520"/>
      <c r="G10" s="520"/>
      <c r="H10" s="515"/>
      <c r="I10" s="515"/>
      <c r="J10" s="515"/>
      <c r="K10" s="515"/>
      <c r="L10" s="515"/>
      <c r="M10" s="516"/>
    </row>
    <row r="11" spans="1:33" s="195" customFormat="1" ht="39.950000000000003" customHeight="1">
      <c r="A11" s="293"/>
      <c r="B11" s="519" t="s">
        <v>306</v>
      </c>
      <c r="C11" s="520"/>
      <c r="D11" s="520"/>
      <c r="E11" s="520"/>
      <c r="F11" s="520"/>
      <c r="G11" s="520"/>
      <c r="H11" s="515"/>
      <c r="I11" s="515"/>
      <c r="J11" s="515"/>
      <c r="K11" s="515"/>
      <c r="L11" s="515"/>
      <c r="M11" s="516"/>
    </row>
    <row r="12" spans="1:33" ht="20.100000000000001" customHeight="1">
      <c r="A12" s="293"/>
      <c r="B12" s="521" t="s">
        <v>299</v>
      </c>
      <c r="C12" s="522"/>
      <c r="D12" s="522"/>
      <c r="E12" s="522"/>
      <c r="F12" s="522"/>
      <c r="G12" s="522"/>
      <c r="H12" s="515"/>
      <c r="I12" s="515"/>
      <c r="J12" s="515"/>
      <c r="K12" s="515"/>
      <c r="L12" s="515"/>
      <c r="M12" s="516"/>
    </row>
    <row r="13" spans="1:33" ht="20.100000000000001" customHeight="1">
      <c r="A13" s="293"/>
      <c r="B13" s="521"/>
      <c r="C13" s="522"/>
      <c r="D13" s="522"/>
      <c r="E13" s="522"/>
      <c r="F13" s="522"/>
      <c r="G13" s="522"/>
      <c r="H13" s="515"/>
      <c r="I13" s="515"/>
      <c r="J13" s="515"/>
      <c r="K13" s="515"/>
      <c r="L13" s="515"/>
      <c r="M13" s="516"/>
    </row>
    <row r="14" spans="1:33" ht="25.5" customHeight="1">
      <c r="A14" s="293"/>
      <c r="B14" s="519" t="s">
        <v>301</v>
      </c>
      <c r="C14" s="520"/>
      <c r="D14" s="520"/>
      <c r="E14" s="520"/>
      <c r="F14" s="520"/>
      <c r="G14" s="520"/>
      <c r="H14" s="515"/>
      <c r="I14" s="515"/>
      <c r="J14" s="515"/>
      <c r="K14" s="515"/>
      <c r="L14" s="515"/>
      <c r="M14" s="516"/>
    </row>
    <row r="15" spans="1:33" ht="15" customHeight="1">
      <c r="A15" s="293"/>
      <c r="B15" s="519"/>
      <c r="C15" s="520"/>
      <c r="D15" s="520"/>
      <c r="E15" s="520"/>
      <c r="F15" s="520"/>
      <c r="G15" s="520"/>
      <c r="H15" s="515"/>
      <c r="I15" s="515"/>
      <c r="J15" s="515"/>
      <c r="K15" s="515"/>
      <c r="L15" s="515"/>
      <c r="M15" s="516"/>
    </row>
    <row r="16" spans="1:33" ht="18" customHeight="1">
      <c r="A16" s="293"/>
      <c r="B16" s="499" t="s">
        <v>302</v>
      </c>
      <c r="C16" s="500"/>
      <c r="D16" s="500"/>
      <c r="E16" s="500"/>
      <c r="F16" s="500"/>
      <c r="G16" s="500"/>
      <c r="H16" s="515"/>
      <c r="I16" s="515"/>
      <c r="J16" s="515"/>
      <c r="K16" s="515"/>
      <c r="L16" s="515"/>
      <c r="M16" s="516"/>
    </row>
    <row r="17" spans="1:20" ht="18" customHeight="1">
      <c r="A17" s="293"/>
      <c r="B17" s="523" t="s">
        <v>303</v>
      </c>
      <c r="C17" s="347"/>
      <c r="D17" s="347"/>
      <c r="E17" s="347"/>
      <c r="F17" s="347"/>
      <c r="G17" s="347"/>
      <c r="H17" s="515"/>
      <c r="I17" s="515"/>
      <c r="J17" s="515"/>
      <c r="K17" s="515"/>
      <c r="L17" s="515"/>
      <c r="M17" s="516"/>
    </row>
    <row r="18" spans="1:20" ht="18" customHeight="1">
      <c r="A18" s="293"/>
      <c r="B18" s="499" t="s">
        <v>304</v>
      </c>
      <c r="C18" s="500"/>
      <c r="D18" s="500"/>
      <c r="E18" s="500"/>
      <c r="F18" s="500"/>
      <c r="G18" s="500"/>
      <c r="H18" s="515"/>
      <c r="I18" s="515"/>
      <c r="J18" s="515"/>
      <c r="K18" s="515"/>
      <c r="L18" s="515"/>
      <c r="M18" s="516"/>
    </row>
    <row r="19" spans="1:20" ht="18" customHeight="1" thickBot="1">
      <c r="A19" s="293"/>
      <c r="B19" s="511" t="s">
        <v>305</v>
      </c>
      <c r="C19" s="512"/>
      <c r="D19" s="512"/>
      <c r="E19" s="512"/>
      <c r="F19" s="512"/>
      <c r="G19" s="512"/>
      <c r="H19" s="517"/>
      <c r="I19" s="517"/>
      <c r="J19" s="517"/>
      <c r="K19" s="517"/>
      <c r="L19" s="517"/>
      <c r="M19" s="518"/>
    </row>
    <row r="20" spans="1:20" ht="5.0999999999999996" customHeight="1" thickBot="1">
      <c r="A20" s="293"/>
      <c r="B20" s="79"/>
      <c r="C20" s="79"/>
      <c r="D20" s="79"/>
      <c r="E20" s="79"/>
      <c r="F20" s="79"/>
      <c r="G20" s="79"/>
      <c r="H20" s="79"/>
      <c r="I20" s="79"/>
      <c r="J20" s="79"/>
      <c r="K20" s="79"/>
      <c r="L20" s="79"/>
      <c r="M20" s="79"/>
    </row>
    <row r="21" spans="1:20" ht="12.75" customHeight="1">
      <c r="A21" s="293"/>
      <c r="B21" s="478">
        <v>1</v>
      </c>
      <c r="C21" s="479"/>
      <c r="D21" s="36">
        <v>2</v>
      </c>
      <c r="E21" s="36">
        <v>3</v>
      </c>
      <c r="F21" s="36">
        <v>4</v>
      </c>
      <c r="G21" s="36">
        <v>5</v>
      </c>
      <c r="H21" s="36">
        <v>6</v>
      </c>
      <c r="I21" s="36">
        <v>7</v>
      </c>
      <c r="J21" s="36">
        <v>8</v>
      </c>
      <c r="K21" s="36">
        <v>9</v>
      </c>
      <c r="L21" s="36">
        <v>10</v>
      </c>
      <c r="M21" s="82"/>
      <c r="Q21" s="355" t="s">
        <v>113</v>
      </c>
      <c r="R21" s="355"/>
      <c r="S21" s="355"/>
      <c r="T21" s="355"/>
    </row>
    <row r="22" spans="1:20" s="95" customFormat="1" ht="66.75" customHeight="1">
      <c r="A22" s="293"/>
      <c r="B22" s="503" t="s">
        <v>164</v>
      </c>
      <c r="C22" s="504"/>
      <c r="D22" s="121" t="s">
        <v>165</v>
      </c>
      <c r="E22" s="57" t="s">
        <v>284</v>
      </c>
      <c r="F22" s="121" t="s">
        <v>166</v>
      </c>
      <c r="G22" s="121" t="s">
        <v>300</v>
      </c>
      <c r="H22" s="121" t="s">
        <v>167</v>
      </c>
      <c r="I22" s="121" t="s">
        <v>168</v>
      </c>
      <c r="J22" s="121" t="s">
        <v>169</v>
      </c>
      <c r="K22" s="121" t="s">
        <v>170</v>
      </c>
      <c r="L22" s="121" t="s">
        <v>171</v>
      </c>
      <c r="M22" s="237" t="s">
        <v>127</v>
      </c>
      <c r="Q22" s="152" t="s">
        <v>102</v>
      </c>
      <c r="R22" s="152" t="s">
        <v>133</v>
      </c>
      <c r="S22" s="152" t="s">
        <v>101</v>
      </c>
      <c r="T22" s="152" t="s">
        <v>39</v>
      </c>
    </row>
    <row r="23" spans="1:20" ht="27.95" customHeight="1">
      <c r="A23" s="293"/>
      <c r="B23" s="505"/>
      <c r="C23" s="506"/>
      <c r="D23" s="85"/>
      <c r="E23" s="87"/>
      <c r="F23" s="89"/>
      <c r="G23" s="89"/>
      <c r="H23" s="89"/>
      <c r="I23" s="90"/>
      <c r="J23" s="90"/>
      <c r="K23" s="90"/>
      <c r="L23" s="90"/>
      <c r="M23" s="238" t="str">
        <f>IF(AND(NOT(ISBLANK($E23)),$G23="Y",OR($H23="Y",$H23="O")),IF($D$67="Y",SUM(I23,K23,L23),IF(F23&lt;&gt;"Y",SUM(I23,K23,L23),SUM(I23:L23))),"")</f>
        <v/>
      </c>
      <c r="P23" s="96"/>
      <c r="Q23" s="97" t="str">
        <f>IF(AND(NOT(ISBLANK($E23)),$G23="Y",OR($H23="Y",$H23="O"),OR(AND(OR($F23="",$F23="N"),$J23=""),AND($F23="Y",$J23&gt;0))),I23,"")</f>
        <v/>
      </c>
      <c r="R23" s="97" t="str">
        <f>IF(AND(NOT(ISBLANK($E23)),$G23="Y",OR($H23="Y",$H23="O"),OR(AND(OR($F23="",$F23="N"),$J23=""),AND($F23="Y",$J23&gt;0))),J23,"")</f>
        <v/>
      </c>
      <c r="S23" s="97" t="str">
        <f>IF(AND(NOT(ISBLANK($E23)),$G23="Y",OR($H23="Y",$H23="O"),OR(AND(OR($F23="",$F23="N"),$J23=""),AND($F23="Y",$J23&gt;0))),K23,"")</f>
        <v/>
      </c>
      <c r="T23" s="97" t="str">
        <f>IF(AND(NOT(ISBLANK($E23)),$G23="Y",OR($H23="Y",$H23="O"),OR(AND(OR($F23="",$F23="N"),$J23=""),AND($F23="Y",$J23&gt;0))),L23,"")</f>
        <v/>
      </c>
    </row>
    <row r="24" spans="1:20" ht="27.95" customHeight="1">
      <c r="A24" s="293"/>
      <c r="B24" s="507"/>
      <c r="C24" s="508"/>
      <c r="D24" s="86"/>
      <c r="E24" s="88"/>
      <c r="F24" s="91"/>
      <c r="G24" s="91"/>
      <c r="H24" s="91"/>
      <c r="I24" s="92"/>
      <c r="J24" s="92"/>
      <c r="K24" s="92"/>
      <c r="L24" s="92"/>
      <c r="M24" s="239" t="str">
        <f>IF(AND(NOT(ISBLANK($E24)),$G24="Y",OR($H24="Y",$H24="O")),IF($D$67="Y",SUM(I24,K24,L24),IF(F24&lt;&gt;"Y",SUM(I24,K24,L24),SUM(I24:L24))),"")</f>
        <v/>
      </c>
      <c r="Q24" s="97" t="str">
        <f t="shared" ref="Q24:Q61" si="0">IF(AND(NOT(ISBLANK($E24)),$G24="Y",OR($H24="Y",$H24="O"),OR(AND(OR($F24="",$F24="N"),$J24=""),AND($F24="Y",$J24&gt;0))),I24,"")</f>
        <v/>
      </c>
      <c r="R24" s="97" t="str">
        <f t="shared" ref="R24:R61" si="1">IF(AND(NOT(ISBLANK($E24)),$G24="Y",OR($H24="Y",$H24="O"),OR(AND(OR($F24="",$F24="N"),$J24=""),AND($F24="Y",$J24&gt;0))),J24,"")</f>
        <v/>
      </c>
      <c r="S24" s="97" t="str">
        <f t="shared" ref="S24:T27" si="2">IF(AND(NOT(ISBLANK($E24)),$G24="Y",OR($H24="Y",$H24="O"),OR(AND(OR($F24="",$F24="N"),$J24=""),AND($F24="Y",$J24&gt;0))),K24,"")</f>
        <v/>
      </c>
      <c r="T24" s="97" t="str">
        <f t="shared" si="2"/>
        <v/>
      </c>
    </row>
    <row r="25" spans="1:20" ht="27.95" customHeight="1">
      <c r="A25" s="293"/>
      <c r="B25" s="509"/>
      <c r="C25" s="510"/>
      <c r="D25" s="85"/>
      <c r="E25" s="87"/>
      <c r="F25" s="89"/>
      <c r="G25" s="89"/>
      <c r="H25" s="89"/>
      <c r="I25" s="90"/>
      <c r="J25" s="90"/>
      <c r="K25" s="90"/>
      <c r="L25" s="90"/>
      <c r="M25" s="238" t="str">
        <f>IF(AND(NOT(ISBLANK($E25)),$G25="Y",OR($H25="Y",$H25="O")),IF($D$67="Y",SUM(I25,K25,L25),IF(F25&lt;&gt;"Y",SUM(I25,K25,L25),SUM(I25:L25))),"")</f>
        <v/>
      </c>
      <c r="Q25" s="97" t="str">
        <f t="shared" si="0"/>
        <v/>
      </c>
      <c r="R25" s="97" t="str">
        <f t="shared" si="1"/>
        <v/>
      </c>
      <c r="S25" s="97" t="str">
        <f t="shared" si="2"/>
        <v/>
      </c>
      <c r="T25" s="97" t="str">
        <f t="shared" si="2"/>
        <v/>
      </c>
    </row>
    <row r="26" spans="1:20" ht="27.95" customHeight="1">
      <c r="A26" s="293"/>
      <c r="B26" s="507"/>
      <c r="C26" s="508"/>
      <c r="D26" s="86"/>
      <c r="E26" s="88"/>
      <c r="F26" s="91"/>
      <c r="G26" s="91"/>
      <c r="H26" s="91"/>
      <c r="I26" s="92"/>
      <c r="J26" s="92"/>
      <c r="K26" s="92"/>
      <c r="L26" s="92"/>
      <c r="M26" s="239" t="str">
        <f>IF(AND(NOT(ISBLANK($E26)),$G26="Y",OR($H26="Y",$H26="O")),IF($D$67="Y",SUM(I26,K26,L26),IF(F26&lt;&gt;"Y",SUM(I26,K26,L26),SUM(I26:L26))),"")</f>
        <v/>
      </c>
      <c r="Q26" s="97" t="str">
        <f t="shared" si="0"/>
        <v/>
      </c>
      <c r="R26" s="97" t="str">
        <f t="shared" si="1"/>
        <v/>
      </c>
      <c r="S26" s="97" t="str">
        <f t="shared" si="2"/>
        <v/>
      </c>
      <c r="T26" s="97" t="str">
        <f t="shared" si="2"/>
        <v/>
      </c>
    </row>
    <row r="27" spans="1:20" ht="27.95" customHeight="1">
      <c r="A27" s="293"/>
      <c r="B27" s="505"/>
      <c r="C27" s="506"/>
      <c r="D27" s="85"/>
      <c r="E27" s="87"/>
      <c r="F27" s="89"/>
      <c r="G27" s="89"/>
      <c r="H27" s="89"/>
      <c r="I27" s="90"/>
      <c r="J27" s="90"/>
      <c r="K27" s="90"/>
      <c r="L27" s="90"/>
      <c r="M27" s="238" t="str">
        <f>IF(AND(NOT(ISBLANK($E27)),$G27="Y",OR($H27="Y",$H27="O")),IF($D$67="Y",SUM(I27,K27,L27),IF(F27&lt;&gt;"Y",SUM(I27,K27,L27),SUM(I27:L27))),"")</f>
        <v/>
      </c>
      <c r="Q27" s="97" t="str">
        <f t="shared" si="0"/>
        <v/>
      </c>
      <c r="R27" s="97" t="str">
        <f t="shared" si="1"/>
        <v/>
      </c>
      <c r="S27" s="97" t="str">
        <f t="shared" si="2"/>
        <v/>
      </c>
      <c r="T27" s="97" t="str">
        <f t="shared" si="2"/>
        <v/>
      </c>
    </row>
    <row r="28" spans="1:20" ht="27.95" customHeight="1">
      <c r="A28" s="293"/>
      <c r="B28" s="507"/>
      <c r="C28" s="508"/>
      <c r="D28" s="86"/>
      <c r="E28" s="88"/>
      <c r="F28" s="91"/>
      <c r="G28" s="91"/>
      <c r="H28" s="91"/>
      <c r="I28" s="92"/>
      <c r="J28" s="92"/>
      <c r="K28" s="92"/>
      <c r="L28" s="92"/>
      <c r="M28" s="239" t="str">
        <f t="shared" ref="M28:M61" si="3">IF(AND(NOT(ISBLANK($E28)),$G28="Y",OR($H28="Y",$H28="O")),IF($D$67="Y",SUM(I28,K28,L28),IF(F28&lt;&gt;"Y",SUM(I28,K28,L28),SUM(I28:L28))),"")</f>
        <v/>
      </c>
      <c r="Q28" s="97" t="str">
        <f t="shared" si="0"/>
        <v/>
      </c>
      <c r="R28" s="97" t="str">
        <f t="shared" si="1"/>
        <v/>
      </c>
      <c r="S28" s="97" t="str">
        <f t="shared" ref="S28:S61" si="4">IF(AND(NOT(ISBLANK($E28)),$G28="Y",OR($H28="Y",$H28="O"),OR(AND(OR($F28="",$F28="N"),$J28=""),AND($F28="Y",$J28&gt;0))),K28,"")</f>
        <v/>
      </c>
      <c r="T28" s="97" t="str">
        <f t="shared" ref="T28:T61" si="5">IF(AND(NOT(ISBLANK($E28)),$G28="Y",OR($H28="Y",$H28="O"),OR(AND(OR($F28="",$F28="N"),$J28=""),AND($F28="Y",$J28&gt;0))),L28,"")</f>
        <v/>
      </c>
    </row>
    <row r="29" spans="1:20" ht="27.95" customHeight="1">
      <c r="A29" s="293"/>
      <c r="B29" s="509"/>
      <c r="C29" s="510"/>
      <c r="D29" s="85"/>
      <c r="E29" s="87"/>
      <c r="F29" s="89"/>
      <c r="G29" s="89"/>
      <c r="H29" s="89"/>
      <c r="I29" s="90"/>
      <c r="J29" s="90"/>
      <c r="K29" s="90"/>
      <c r="L29" s="90"/>
      <c r="M29" s="238" t="str">
        <f t="shared" si="3"/>
        <v/>
      </c>
      <c r="Q29" s="97" t="str">
        <f t="shared" si="0"/>
        <v/>
      </c>
      <c r="R29" s="97" t="str">
        <f t="shared" si="1"/>
        <v/>
      </c>
      <c r="S29" s="97" t="str">
        <f t="shared" si="4"/>
        <v/>
      </c>
      <c r="T29" s="97" t="str">
        <f t="shared" si="5"/>
        <v/>
      </c>
    </row>
    <row r="30" spans="1:20" ht="27.95" customHeight="1">
      <c r="A30" s="293"/>
      <c r="B30" s="507"/>
      <c r="C30" s="508"/>
      <c r="D30" s="86"/>
      <c r="E30" s="88"/>
      <c r="F30" s="91"/>
      <c r="G30" s="91"/>
      <c r="H30" s="91"/>
      <c r="I30" s="92"/>
      <c r="J30" s="92"/>
      <c r="K30" s="92"/>
      <c r="L30" s="92"/>
      <c r="M30" s="239" t="str">
        <f t="shared" si="3"/>
        <v/>
      </c>
      <c r="Q30" s="97" t="str">
        <f t="shared" si="0"/>
        <v/>
      </c>
      <c r="R30" s="97" t="str">
        <f t="shared" si="1"/>
        <v/>
      </c>
      <c r="S30" s="97" t="str">
        <f t="shared" si="4"/>
        <v/>
      </c>
      <c r="T30" s="97" t="str">
        <f t="shared" si="5"/>
        <v/>
      </c>
    </row>
    <row r="31" spans="1:20" ht="27.95" customHeight="1">
      <c r="A31" s="293"/>
      <c r="B31" s="505"/>
      <c r="C31" s="506"/>
      <c r="D31" s="85"/>
      <c r="E31" s="87"/>
      <c r="F31" s="89"/>
      <c r="G31" s="89"/>
      <c r="H31" s="89"/>
      <c r="I31" s="90"/>
      <c r="J31" s="90"/>
      <c r="K31" s="90"/>
      <c r="L31" s="90"/>
      <c r="M31" s="238" t="str">
        <f t="shared" si="3"/>
        <v/>
      </c>
      <c r="Q31" s="97" t="str">
        <f t="shared" si="0"/>
        <v/>
      </c>
      <c r="R31" s="97" t="str">
        <f t="shared" si="1"/>
        <v/>
      </c>
      <c r="S31" s="97" t="str">
        <f t="shared" si="4"/>
        <v/>
      </c>
      <c r="T31" s="97" t="str">
        <f t="shared" si="5"/>
        <v/>
      </c>
    </row>
    <row r="32" spans="1:20" ht="27.95" customHeight="1">
      <c r="A32" s="293"/>
      <c r="B32" s="507"/>
      <c r="C32" s="508"/>
      <c r="D32" s="86"/>
      <c r="E32" s="88"/>
      <c r="F32" s="91"/>
      <c r="G32" s="91"/>
      <c r="H32" s="91"/>
      <c r="I32" s="92"/>
      <c r="J32" s="92"/>
      <c r="K32" s="92"/>
      <c r="L32" s="92"/>
      <c r="M32" s="239" t="str">
        <f t="shared" si="3"/>
        <v/>
      </c>
      <c r="Q32" s="97" t="str">
        <f t="shared" si="0"/>
        <v/>
      </c>
      <c r="R32" s="97" t="str">
        <f t="shared" si="1"/>
        <v/>
      </c>
      <c r="S32" s="97" t="str">
        <f t="shared" si="4"/>
        <v/>
      </c>
      <c r="T32" s="97" t="str">
        <f t="shared" si="5"/>
        <v/>
      </c>
    </row>
    <row r="33" spans="1:20" ht="27.95" customHeight="1">
      <c r="A33" s="293"/>
      <c r="B33" s="509"/>
      <c r="C33" s="510"/>
      <c r="D33" s="85"/>
      <c r="E33" s="87"/>
      <c r="F33" s="89"/>
      <c r="G33" s="89"/>
      <c r="H33" s="89"/>
      <c r="I33" s="90"/>
      <c r="J33" s="90"/>
      <c r="K33" s="90"/>
      <c r="L33" s="90"/>
      <c r="M33" s="238" t="str">
        <f t="shared" si="3"/>
        <v/>
      </c>
      <c r="Q33" s="97" t="str">
        <f t="shared" si="0"/>
        <v/>
      </c>
      <c r="R33" s="97" t="str">
        <f t="shared" si="1"/>
        <v/>
      </c>
      <c r="S33" s="97" t="str">
        <f t="shared" si="4"/>
        <v/>
      </c>
      <c r="T33" s="97" t="str">
        <f t="shared" si="5"/>
        <v/>
      </c>
    </row>
    <row r="34" spans="1:20" ht="27.95" customHeight="1">
      <c r="A34" s="293"/>
      <c r="B34" s="507"/>
      <c r="C34" s="508"/>
      <c r="D34" s="86"/>
      <c r="E34" s="88"/>
      <c r="F34" s="91"/>
      <c r="G34" s="91"/>
      <c r="H34" s="91"/>
      <c r="I34" s="92"/>
      <c r="J34" s="92"/>
      <c r="K34" s="92"/>
      <c r="L34" s="92"/>
      <c r="M34" s="239" t="str">
        <f t="shared" si="3"/>
        <v/>
      </c>
      <c r="Q34" s="97" t="str">
        <f t="shared" si="0"/>
        <v/>
      </c>
      <c r="R34" s="97" t="str">
        <f t="shared" si="1"/>
        <v/>
      </c>
      <c r="S34" s="97" t="str">
        <f t="shared" si="4"/>
        <v/>
      </c>
      <c r="T34" s="97" t="str">
        <f t="shared" si="5"/>
        <v/>
      </c>
    </row>
    <row r="35" spans="1:20" ht="27.95" customHeight="1">
      <c r="A35" s="293"/>
      <c r="B35" s="505"/>
      <c r="C35" s="506"/>
      <c r="D35" s="85"/>
      <c r="E35" s="87"/>
      <c r="F35" s="89"/>
      <c r="G35" s="89"/>
      <c r="H35" s="89"/>
      <c r="I35" s="90"/>
      <c r="J35" s="90"/>
      <c r="K35" s="90"/>
      <c r="L35" s="90"/>
      <c r="M35" s="238" t="str">
        <f t="shared" si="3"/>
        <v/>
      </c>
      <c r="Q35" s="97" t="str">
        <f t="shared" si="0"/>
        <v/>
      </c>
      <c r="R35" s="97" t="str">
        <f t="shared" si="1"/>
        <v/>
      </c>
      <c r="S35" s="97" t="str">
        <f t="shared" si="4"/>
        <v/>
      </c>
      <c r="T35" s="97" t="str">
        <f t="shared" si="5"/>
        <v/>
      </c>
    </row>
    <row r="36" spans="1:20" ht="27.95" customHeight="1">
      <c r="A36" s="293"/>
      <c r="B36" s="507"/>
      <c r="C36" s="508"/>
      <c r="D36" s="86"/>
      <c r="E36" s="88"/>
      <c r="F36" s="91"/>
      <c r="G36" s="91"/>
      <c r="H36" s="91"/>
      <c r="I36" s="92"/>
      <c r="J36" s="92"/>
      <c r="K36" s="92"/>
      <c r="L36" s="92"/>
      <c r="M36" s="239" t="str">
        <f t="shared" si="3"/>
        <v/>
      </c>
      <c r="Q36" s="97" t="str">
        <f t="shared" si="0"/>
        <v/>
      </c>
      <c r="R36" s="97" t="str">
        <f t="shared" si="1"/>
        <v/>
      </c>
      <c r="S36" s="97" t="str">
        <f t="shared" si="4"/>
        <v/>
      </c>
      <c r="T36" s="97" t="str">
        <f t="shared" si="5"/>
        <v/>
      </c>
    </row>
    <row r="37" spans="1:20" ht="27.95" customHeight="1">
      <c r="A37" s="293"/>
      <c r="B37" s="509"/>
      <c r="C37" s="510"/>
      <c r="D37" s="85"/>
      <c r="E37" s="87"/>
      <c r="F37" s="89"/>
      <c r="G37" s="89"/>
      <c r="H37" s="89"/>
      <c r="I37" s="90"/>
      <c r="J37" s="90"/>
      <c r="K37" s="90"/>
      <c r="L37" s="90"/>
      <c r="M37" s="238" t="str">
        <f t="shared" si="3"/>
        <v/>
      </c>
      <c r="Q37" s="97" t="str">
        <f t="shared" si="0"/>
        <v/>
      </c>
      <c r="R37" s="97" t="str">
        <f t="shared" si="1"/>
        <v/>
      </c>
      <c r="S37" s="97" t="str">
        <f t="shared" si="4"/>
        <v/>
      </c>
      <c r="T37" s="97" t="str">
        <f t="shared" si="5"/>
        <v/>
      </c>
    </row>
    <row r="38" spans="1:20" ht="27.95" customHeight="1">
      <c r="A38" s="293"/>
      <c r="B38" s="507"/>
      <c r="C38" s="508"/>
      <c r="D38" s="86"/>
      <c r="E38" s="88"/>
      <c r="F38" s="91"/>
      <c r="G38" s="91"/>
      <c r="H38" s="91"/>
      <c r="I38" s="92"/>
      <c r="J38" s="92"/>
      <c r="K38" s="92"/>
      <c r="L38" s="92"/>
      <c r="M38" s="239" t="str">
        <f t="shared" si="3"/>
        <v/>
      </c>
      <c r="Q38" s="97" t="str">
        <f t="shared" si="0"/>
        <v/>
      </c>
      <c r="R38" s="97" t="str">
        <f t="shared" si="1"/>
        <v/>
      </c>
      <c r="S38" s="97" t="str">
        <f t="shared" si="4"/>
        <v/>
      </c>
      <c r="T38" s="97" t="str">
        <f t="shared" si="5"/>
        <v/>
      </c>
    </row>
    <row r="39" spans="1:20" ht="27.95" customHeight="1">
      <c r="A39" s="401"/>
      <c r="B39" s="505"/>
      <c r="C39" s="506"/>
      <c r="D39" s="85"/>
      <c r="E39" s="87"/>
      <c r="F39" s="89"/>
      <c r="G39" s="89"/>
      <c r="H39" s="89"/>
      <c r="I39" s="90"/>
      <c r="J39" s="90"/>
      <c r="K39" s="90"/>
      <c r="L39" s="90"/>
      <c r="M39" s="238" t="str">
        <f t="shared" si="3"/>
        <v/>
      </c>
      <c r="N39" s="401"/>
      <c r="Q39" s="97" t="str">
        <f t="shared" si="0"/>
        <v/>
      </c>
      <c r="R39" s="97" t="str">
        <f t="shared" si="1"/>
        <v/>
      </c>
      <c r="S39" s="97" t="str">
        <f t="shared" si="4"/>
        <v/>
      </c>
      <c r="T39" s="97" t="str">
        <f t="shared" si="5"/>
        <v/>
      </c>
    </row>
    <row r="40" spans="1:20" ht="27.95" customHeight="1">
      <c r="A40" s="293"/>
      <c r="B40" s="507"/>
      <c r="C40" s="508"/>
      <c r="D40" s="86"/>
      <c r="E40" s="88"/>
      <c r="F40" s="91"/>
      <c r="G40" s="91"/>
      <c r="H40" s="91"/>
      <c r="I40" s="92"/>
      <c r="J40" s="92"/>
      <c r="K40" s="92"/>
      <c r="L40" s="92"/>
      <c r="M40" s="239" t="str">
        <f t="shared" si="3"/>
        <v/>
      </c>
      <c r="N40" s="293"/>
      <c r="Q40" s="97" t="str">
        <f t="shared" si="0"/>
        <v/>
      </c>
      <c r="R40" s="97" t="str">
        <f t="shared" si="1"/>
        <v/>
      </c>
      <c r="S40" s="97" t="str">
        <f t="shared" si="4"/>
        <v/>
      </c>
      <c r="T40" s="97" t="str">
        <f t="shared" si="5"/>
        <v/>
      </c>
    </row>
    <row r="41" spans="1:20" ht="27.95" customHeight="1">
      <c r="A41" s="293"/>
      <c r="B41" s="509"/>
      <c r="C41" s="510"/>
      <c r="D41" s="85"/>
      <c r="E41" s="87"/>
      <c r="F41" s="89"/>
      <c r="G41" s="89"/>
      <c r="H41" s="89"/>
      <c r="I41" s="90"/>
      <c r="J41" s="90"/>
      <c r="K41" s="90"/>
      <c r="L41" s="90"/>
      <c r="M41" s="238" t="str">
        <f t="shared" si="3"/>
        <v/>
      </c>
      <c r="N41" s="293"/>
      <c r="Q41" s="97" t="str">
        <f t="shared" si="0"/>
        <v/>
      </c>
      <c r="R41" s="97" t="str">
        <f t="shared" si="1"/>
        <v/>
      </c>
      <c r="S41" s="97" t="str">
        <f t="shared" si="4"/>
        <v/>
      </c>
      <c r="T41" s="97" t="str">
        <f t="shared" si="5"/>
        <v/>
      </c>
    </row>
    <row r="42" spans="1:20" ht="27.95" customHeight="1">
      <c r="A42" s="293"/>
      <c r="B42" s="507"/>
      <c r="C42" s="508"/>
      <c r="D42" s="86"/>
      <c r="E42" s="88"/>
      <c r="F42" s="91"/>
      <c r="G42" s="91"/>
      <c r="H42" s="91"/>
      <c r="I42" s="92"/>
      <c r="J42" s="92"/>
      <c r="K42" s="92"/>
      <c r="L42" s="92"/>
      <c r="M42" s="239" t="str">
        <f t="shared" si="3"/>
        <v/>
      </c>
      <c r="N42" s="293"/>
      <c r="Q42" s="97" t="str">
        <f t="shared" si="0"/>
        <v/>
      </c>
      <c r="R42" s="97" t="str">
        <f t="shared" si="1"/>
        <v/>
      </c>
      <c r="S42" s="97" t="str">
        <f t="shared" si="4"/>
        <v/>
      </c>
      <c r="T42" s="97" t="str">
        <f t="shared" si="5"/>
        <v/>
      </c>
    </row>
    <row r="43" spans="1:20" ht="27.95" customHeight="1">
      <c r="A43" s="293"/>
      <c r="B43" s="505"/>
      <c r="C43" s="506"/>
      <c r="D43" s="85"/>
      <c r="E43" s="87"/>
      <c r="F43" s="89"/>
      <c r="G43" s="89"/>
      <c r="H43" s="89"/>
      <c r="I43" s="90"/>
      <c r="J43" s="90"/>
      <c r="K43" s="90"/>
      <c r="L43" s="90"/>
      <c r="M43" s="238" t="str">
        <f t="shared" si="3"/>
        <v/>
      </c>
      <c r="N43" s="293"/>
      <c r="Q43" s="97" t="str">
        <f t="shared" si="0"/>
        <v/>
      </c>
      <c r="R43" s="97" t="str">
        <f t="shared" si="1"/>
        <v/>
      </c>
      <c r="S43" s="97" t="str">
        <f t="shared" si="4"/>
        <v/>
      </c>
      <c r="T43" s="97" t="str">
        <f t="shared" si="5"/>
        <v/>
      </c>
    </row>
    <row r="44" spans="1:20" ht="27.95" customHeight="1">
      <c r="A44" s="293"/>
      <c r="B44" s="507"/>
      <c r="C44" s="508"/>
      <c r="D44" s="86"/>
      <c r="E44" s="88"/>
      <c r="F44" s="91"/>
      <c r="G44" s="91"/>
      <c r="H44" s="91"/>
      <c r="I44" s="92"/>
      <c r="J44" s="92"/>
      <c r="K44" s="92"/>
      <c r="L44" s="92"/>
      <c r="M44" s="239" t="str">
        <f t="shared" si="3"/>
        <v/>
      </c>
      <c r="N44" s="293"/>
      <c r="Q44" s="97" t="str">
        <f t="shared" si="0"/>
        <v/>
      </c>
      <c r="R44" s="97" t="str">
        <f t="shared" si="1"/>
        <v/>
      </c>
      <c r="S44" s="97" t="str">
        <f t="shared" si="4"/>
        <v/>
      </c>
      <c r="T44" s="97" t="str">
        <f t="shared" si="5"/>
        <v/>
      </c>
    </row>
    <row r="45" spans="1:20" ht="27.95" customHeight="1">
      <c r="A45" s="293"/>
      <c r="B45" s="509"/>
      <c r="C45" s="510"/>
      <c r="D45" s="85"/>
      <c r="E45" s="87"/>
      <c r="F45" s="89"/>
      <c r="G45" s="89"/>
      <c r="H45" s="89"/>
      <c r="I45" s="90"/>
      <c r="J45" s="90"/>
      <c r="K45" s="90"/>
      <c r="L45" s="90"/>
      <c r="M45" s="238" t="str">
        <f t="shared" si="3"/>
        <v/>
      </c>
      <c r="N45" s="293"/>
      <c r="Q45" s="97" t="str">
        <f t="shared" si="0"/>
        <v/>
      </c>
      <c r="R45" s="97" t="str">
        <f t="shared" si="1"/>
        <v/>
      </c>
      <c r="S45" s="97" t="str">
        <f t="shared" si="4"/>
        <v/>
      </c>
      <c r="T45" s="97" t="str">
        <f t="shared" si="5"/>
        <v/>
      </c>
    </row>
    <row r="46" spans="1:20" ht="27.95" customHeight="1">
      <c r="A46" s="293"/>
      <c r="B46" s="507"/>
      <c r="C46" s="508"/>
      <c r="D46" s="86"/>
      <c r="E46" s="88"/>
      <c r="F46" s="91"/>
      <c r="G46" s="91"/>
      <c r="H46" s="91"/>
      <c r="I46" s="92"/>
      <c r="J46" s="92"/>
      <c r="K46" s="92"/>
      <c r="L46" s="92"/>
      <c r="M46" s="239" t="str">
        <f t="shared" si="3"/>
        <v/>
      </c>
      <c r="N46" s="293"/>
      <c r="Q46" s="97" t="str">
        <f t="shared" si="0"/>
        <v/>
      </c>
      <c r="R46" s="97" t="str">
        <f t="shared" si="1"/>
        <v/>
      </c>
      <c r="S46" s="97" t="str">
        <f t="shared" si="4"/>
        <v/>
      </c>
      <c r="T46" s="97" t="str">
        <f t="shared" si="5"/>
        <v/>
      </c>
    </row>
    <row r="47" spans="1:20" ht="27.95" customHeight="1">
      <c r="A47" s="293"/>
      <c r="B47" s="505"/>
      <c r="C47" s="506"/>
      <c r="D47" s="85"/>
      <c r="E47" s="87"/>
      <c r="F47" s="89"/>
      <c r="G47" s="89"/>
      <c r="H47" s="89"/>
      <c r="I47" s="90"/>
      <c r="J47" s="90"/>
      <c r="K47" s="90"/>
      <c r="L47" s="90"/>
      <c r="M47" s="238" t="str">
        <f t="shared" si="3"/>
        <v/>
      </c>
      <c r="N47" s="293"/>
      <c r="Q47" s="97" t="str">
        <f t="shared" si="0"/>
        <v/>
      </c>
      <c r="R47" s="97" t="str">
        <f t="shared" si="1"/>
        <v/>
      </c>
      <c r="S47" s="97" t="str">
        <f t="shared" si="4"/>
        <v/>
      </c>
      <c r="T47" s="97" t="str">
        <f t="shared" si="5"/>
        <v/>
      </c>
    </row>
    <row r="48" spans="1:20" ht="27.95" customHeight="1">
      <c r="A48" s="293"/>
      <c r="B48" s="507"/>
      <c r="C48" s="508"/>
      <c r="D48" s="86"/>
      <c r="E48" s="88"/>
      <c r="F48" s="91"/>
      <c r="G48" s="91"/>
      <c r="H48" s="91"/>
      <c r="I48" s="92"/>
      <c r="J48" s="92"/>
      <c r="K48" s="92"/>
      <c r="L48" s="92"/>
      <c r="M48" s="239" t="str">
        <f t="shared" si="3"/>
        <v/>
      </c>
      <c r="N48" s="293"/>
      <c r="Q48" s="97" t="str">
        <f t="shared" si="0"/>
        <v/>
      </c>
      <c r="R48" s="97" t="str">
        <f t="shared" si="1"/>
        <v/>
      </c>
      <c r="S48" s="97" t="str">
        <f t="shared" si="4"/>
        <v/>
      </c>
      <c r="T48" s="97" t="str">
        <f t="shared" si="5"/>
        <v/>
      </c>
    </row>
    <row r="49" spans="1:20" ht="27.95" customHeight="1">
      <c r="A49" s="293"/>
      <c r="B49" s="509"/>
      <c r="C49" s="510"/>
      <c r="D49" s="85"/>
      <c r="E49" s="87"/>
      <c r="F49" s="89"/>
      <c r="G49" s="89"/>
      <c r="H49" s="89"/>
      <c r="I49" s="90"/>
      <c r="J49" s="90"/>
      <c r="K49" s="90"/>
      <c r="L49" s="90"/>
      <c r="M49" s="238" t="str">
        <f t="shared" si="3"/>
        <v/>
      </c>
      <c r="N49" s="293"/>
      <c r="Q49" s="97" t="str">
        <f t="shared" si="0"/>
        <v/>
      </c>
      <c r="R49" s="97" t="str">
        <f t="shared" si="1"/>
        <v/>
      </c>
      <c r="S49" s="97" t="str">
        <f t="shared" si="4"/>
        <v/>
      </c>
      <c r="T49" s="97" t="str">
        <f t="shared" si="5"/>
        <v/>
      </c>
    </row>
    <row r="50" spans="1:20" ht="27.95" customHeight="1">
      <c r="A50" s="293"/>
      <c r="B50" s="507"/>
      <c r="C50" s="508"/>
      <c r="D50" s="86"/>
      <c r="E50" s="88"/>
      <c r="F50" s="91"/>
      <c r="G50" s="91"/>
      <c r="H50" s="91"/>
      <c r="I50" s="92"/>
      <c r="J50" s="92"/>
      <c r="K50" s="92"/>
      <c r="L50" s="92"/>
      <c r="M50" s="239" t="str">
        <f t="shared" si="3"/>
        <v/>
      </c>
      <c r="N50" s="293"/>
      <c r="Q50" s="97" t="str">
        <f t="shared" si="0"/>
        <v/>
      </c>
      <c r="R50" s="97" t="str">
        <f t="shared" si="1"/>
        <v/>
      </c>
      <c r="S50" s="97" t="str">
        <f t="shared" si="4"/>
        <v/>
      </c>
      <c r="T50" s="97" t="str">
        <f t="shared" si="5"/>
        <v/>
      </c>
    </row>
    <row r="51" spans="1:20" ht="27.95" customHeight="1">
      <c r="A51" s="293"/>
      <c r="B51" s="505"/>
      <c r="C51" s="506"/>
      <c r="D51" s="85"/>
      <c r="E51" s="87"/>
      <c r="F51" s="89"/>
      <c r="G51" s="89"/>
      <c r="H51" s="89"/>
      <c r="I51" s="90"/>
      <c r="J51" s="90"/>
      <c r="K51" s="90"/>
      <c r="L51" s="90"/>
      <c r="M51" s="238" t="str">
        <f t="shared" si="3"/>
        <v/>
      </c>
      <c r="N51" s="293"/>
      <c r="Q51" s="97" t="str">
        <f t="shared" si="0"/>
        <v/>
      </c>
      <c r="R51" s="97" t="str">
        <f t="shared" si="1"/>
        <v/>
      </c>
      <c r="S51" s="97" t="str">
        <f t="shared" si="4"/>
        <v/>
      </c>
      <c r="T51" s="97" t="str">
        <f t="shared" si="5"/>
        <v/>
      </c>
    </row>
    <row r="52" spans="1:20" ht="27.95" customHeight="1">
      <c r="A52" s="293"/>
      <c r="B52" s="507"/>
      <c r="C52" s="508"/>
      <c r="D52" s="86"/>
      <c r="E52" s="88"/>
      <c r="F52" s="91"/>
      <c r="G52" s="91"/>
      <c r="H52" s="91"/>
      <c r="I52" s="92"/>
      <c r="J52" s="92"/>
      <c r="K52" s="92"/>
      <c r="L52" s="92"/>
      <c r="M52" s="239" t="str">
        <f t="shared" si="3"/>
        <v/>
      </c>
      <c r="N52" s="293"/>
      <c r="Q52" s="97" t="str">
        <f t="shared" si="0"/>
        <v/>
      </c>
      <c r="R52" s="97" t="str">
        <f t="shared" si="1"/>
        <v/>
      </c>
      <c r="S52" s="97" t="str">
        <f t="shared" si="4"/>
        <v/>
      </c>
      <c r="T52" s="97" t="str">
        <f t="shared" si="5"/>
        <v/>
      </c>
    </row>
    <row r="53" spans="1:20" ht="27.95" customHeight="1">
      <c r="A53" s="293"/>
      <c r="B53" s="509"/>
      <c r="C53" s="510"/>
      <c r="D53" s="85"/>
      <c r="E53" s="87"/>
      <c r="F53" s="89"/>
      <c r="G53" s="89"/>
      <c r="H53" s="89"/>
      <c r="I53" s="90"/>
      <c r="J53" s="90"/>
      <c r="K53" s="90"/>
      <c r="L53" s="90"/>
      <c r="M53" s="238" t="str">
        <f t="shared" si="3"/>
        <v/>
      </c>
      <c r="N53" s="293"/>
      <c r="Q53" s="97" t="str">
        <f t="shared" si="0"/>
        <v/>
      </c>
      <c r="R53" s="97" t="str">
        <f t="shared" si="1"/>
        <v/>
      </c>
      <c r="S53" s="97" t="str">
        <f t="shared" si="4"/>
        <v/>
      </c>
      <c r="T53" s="97" t="str">
        <f t="shared" si="5"/>
        <v/>
      </c>
    </row>
    <row r="54" spans="1:20" ht="27.95" customHeight="1">
      <c r="A54" s="293"/>
      <c r="B54" s="507"/>
      <c r="C54" s="508"/>
      <c r="D54" s="86"/>
      <c r="E54" s="88"/>
      <c r="F54" s="91"/>
      <c r="G54" s="91"/>
      <c r="H54" s="91"/>
      <c r="I54" s="92"/>
      <c r="J54" s="92"/>
      <c r="K54" s="92"/>
      <c r="L54" s="92"/>
      <c r="M54" s="239" t="str">
        <f t="shared" si="3"/>
        <v/>
      </c>
      <c r="N54" s="293"/>
      <c r="Q54" s="97" t="str">
        <f t="shared" si="0"/>
        <v/>
      </c>
      <c r="R54" s="97" t="str">
        <f t="shared" si="1"/>
        <v/>
      </c>
      <c r="S54" s="97" t="str">
        <f t="shared" si="4"/>
        <v/>
      </c>
      <c r="T54" s="97" t="str">
        <f t="shared" si="5"/>
        <v/>
      </c>
    </row>
    <row r="55" spans="1:20" ht="27.95" customHeight="1">
      <c r="A55" s="293"/>
      <c r="B55" s="505"/>
      <c r="C55" s="506"/>
      <c r="D55" s="85"/>
      <c r="E55" s="87"/>
      <c r="F55" s="89"/>
      <c r="G55" s="89"/>
      <c r="H55" s="89"/>
      <c r="I55" s="90"/>
      <c r="J55" s="90"/>
      <c r="K55" s="90"/>
      <c r="L55" s="90"/>
      <c r="M55" s="238" t="str">
        <f t="shared" si="3"/>
        <v/>
      </c>
      <c r="N55" s="293"/>
      <c r="Q55" s="97" t="str">
        <f t="shared" si="0"/>
        <v/>
      </c>
      <c r="R55" s="97" t="str">
        <f t="shared" si="1"/>
        <v/>
      </c>
      <c r="S55" s="97" t="str">
        <f t="shared" si="4"/>
        <v/>
      </c>
      <c r="T55" s="97" t="str">
        <f t="shared" si="5"/>
        <v/>
      </c>
    </row>
    <row r="56" spans="1:20" ht="27.95" customHeight="1">
      <c r="A56" s="293"/>
      <c r="B56" s="507"/>
      <c r="C56" s="508"/>
      <c r="D56" s="86"/>
      <c r="E56" s="88"/>
      <c r="F56" s="91"/>
      <c r="G56" s="91"/>
      <c r="H56" s="91"/>
      <c r="I56" s="92"/>
      <c r="J56" s="92"/>
      <c r="K56" s="92"/>
      <c r="L56" s="92"/>
      <c r="M56" s="239" t="str">
        <f t="shared" si="3"/>
        <v/>
      </c>
      <c r="N56" s="293"/>
      <c r="Q56" s="97" t="str">
        <f t="shared" si="0"/>
        <v/>
      </c>
      <c r="R56" s="97" t="str">
        <f t="shared" si="1"/>
        <v/>
      </c>
      <c r="S56" s="97" t="str">
        <f t="shared" si="4"/>
        <v/>
      </c>
      <c r="T56" s="97" t="str">
        <f t="shared" si="5"/>
        <v/>
      </c>
    </row>
    <row r="57" spans="1:20" ht="27.95" customHeight="1">
      <c r="A57" s="293"/>
      <c r="B57" s="509"/>
      <c r="C57" s="510"/>
      <c r="D57" s="85"/>
      <c r="E57" s="87"/>
      <c r="F57" s="89"/>
      <c r="G57" s="89"/>
      <c r="H57" s="89"/>
      <c r="I57" s="90"/>
      <c r="J57" s="90"/>
      <c r="K57" s="90"/>
      <c r="L57" s="90"/>
      <c r="M57" s="238" t="str">
        <f t="shared" si="3"/>
        <v/>
      </c>
      <c r="N57" s="293"/>
      <c r="Q57" s="97" t="str">
        <f t="shared" si="0"/>
        <v/>
      </c>
      <c r="R57" s="97" t="str">
        <f t="shared" si="1"/>
        <v/>
      </c>
      <c r="S57" s="97" t="str">
        <f t="shared" si="4"/>
        <v/>
      </c>
      <c r="T57" s="97" t="str">
        <f t="shared" si="5"/>
        <v/>
      </c>
    </row>
    <row r="58" spans="1:20" ht="27.95" customHeight="1">
      <c r="A58" s="293"/>
      <c r="B58" s="507"/>
      <c r="C58" s="508"/>
      <c r="D58" s="86"/>
      <c r="E58" s="88"/>
      <c r="F58" s="91"/>
      <c r="G58" s="91"/>
      <c r="H58" s="91"/>
      <c r="I58" s="92"/>
      <c r="J58" s="92"/>
      <c r="K58" s="92"/>
      <c r="L58" s="92"/>
      <c r="M58" s="239" t="str">
        <f t="shared" si="3"/>
        <v/>
      </c>
      <c r="N58" s="293"/>
      <c r="Q58" s="97" t="str">
        <f t="shared" si="0"/>
        <v/>
      </c>
      <c r="R58" s="97" t="str">
        <f t="shared" si="1"/>
        <v/>
      </c>
      <c r="S58" s="97" t="str">
        <f t="shared" si="4"/>
        <v/>
      </c>
      <c r="T58" s="97" t="str">
        <f t="shared" si="5"/>
        <v/>
      </c>
    </row>
    <row r="59" spans="1:20" ht="27.95" customHeight="1">
      <c r="A59" s="293"/>
      <c r="B59" s="509"/>
      <c r="C59" s="510"/>
      <c r="D59" s="85"/>
      <c r="E59" s="87"/>
      <c r="F59" s="89"/>
      <c r="G59" s="89"/>
      <c r="H59" s="89"/>
      <c r="I59" s="90"/>
      <c r="J59" s="90"/>
      <c r="K59" s="90"/>
      <c r="L59" s="90"/>
      <c r="M59" s="238" t="str">
        <f t="shared" si="3"/>
        <v/>
      </c>
      <c r="N59" s="293"/>
      <c r="Q59" s="97" t="str">
        <f t="shared" si="0"/>
        <v/>
      </c>
      <c r="R59" s="97" t="str">
        <f t="shared" si="1"/>
        <v/>
      </c>
      <c r="S59" s="97" t="str">
        <f t="shared" si="4"/>
        <v/>
      </c>
      <c r="T59" s="97" t="str">
        <f t="shared" si="5"/>
        <v/>
      </c>
    </row>
    <row r="60" spans="1:20" ht="27.95" customHeight="1">
      <c r="A60" s="293"/>
      <c r="B60" s="507"/>
      <c r="C60" s="508"/>
      <c r="D60" s="86"/>
      <c r="E60" s="88"/>
      <c r="F60" s="91"/>
      <c r="G60" s="91"/>
      <c r="H60" s="91"/>
      <c r="I60" s="92"/>
      <c r="J60" s="92"/>
      <c r="K60" s="92"/>
      <c r="L60" s="92"/>
      <c r="M60" s="239" t="str">
        <f t="shared" si="3"/>
        <v/>
      </c>
      <c r="N60" s="293"/>
      <c r="Q60" s="97" t="str">
        <f t="shared" si="0"/>
        <v/>
      </c>
      <c r="R60" s="97" t="str">
        <f t="shared" si="1"/>
        <v/>
      </c>
      <c r="S60" s="97" t="str">
        <f t="shared" si="4"/>
        <v/>
      </c>
      <c r="T60" s="97" t="str">
        <f t="shared" si="5"/>
        <v/>
      </c>
    </row>
    <row r="61" spans="1:20" ht="27.95" customHeight="1">
      <c r="A61" s="293"/>
      <c r="B61" s="509"/>
      <c r="C61" s="510"/>
      <c r="D61" s="85"/>
      <c r="E61" s="87"/>
      <c r="F61" s="89"/>
      <c r="G61" s="89"/>
      <c r="H61" s="89"/>
      <c r="I61" s="90"/>
      <c r="J61" s="90"/>
      <c r="K61" s="90"/>
      <c r="L61" s="90"/>
      <c r="M61" s="238" t="str">
        <f t="shared" si="3"/>
        <v/>
      </c>
      <c r="N61" s="293"/>
      <c r="Q61" s="97" t="str">
        <f t="shared" si="0"/>
        <v/>
      </c>
      <c r="R61" s="97" t="str">
        <f t="shared" si="1"/>
        <v/>
      </c>
      <c r="S61" s="97" t="str">
        <f t="shared" si="4"/>
        <v/>
      </c>
      <c r="T61" s="97" t="str">
        <f t="shared" si="5"/>
        <v/>
      </c>
    </row>
    <row r="62" spans="1:20" ht="27.95" customHeight="1" thickBot="1">
      <c r="A62" s="293"/>
      <c r="B62" s="493" t="s">
        <v>114</v>
      </c>
      <c r="C62" s="494"/>
      <c r="D62" s="494"/>
      <c r="E62" s="494"/>
      <c r="F62" s="494"/>
      <c r="G62" s="494"/>
      <c r="H62" s="495"/>
      <c r="I62" s="192">
        <f>SUM(Q23:Q61)</f>
        <v>0</v>
      </c>
      <c r="J62" s="192">
        <f>IF($D$67=UPPER("Y"),IF(($D$68*$E$67)&lt;$F$70,($D$68*$E$67)+$D$71,$F$70+$D$71),SUM($R$23:$R$61))</f>
        <v>0</v>
      </c>
      <c r="K62" s="192">
        <f>SUM(S23:S61)</f>
        <v>0</v>
      </c>
      <c r="L62" s="192">
        <f t="shared" ref="L62" si="6">SUM(T23:T61)</f>
        <v>0</v>
      </c>
      <c r="M62" s="193">
        <f>SUM(I62:L62)</f>
        <v>0</v>
      </c>
      <c r="N62" s="293"/>
    </row>
    <row r="63" spans="1:20" ht="5.0999999999999996" customHeight="1">
      <c r="A63" s="293"/>
      <c r="B63" s="104"/>
      <c r="C63" s="104"/>
      <c r="D63" s="104"/>
      <c r="E63" s="104"/>
      <c r="F63" s="104"/>
      <c r="G63" s="104"/>
      <c r="H63" s="104"/>
      <c r="I63" s="105"/>
      <c r="J63" s="105"/>
      <c r="K63" s="105"/>
      <c r="L63" s="105"/>
      <c r="M63" s="105"/>
      <c r="N63" s="293"/>
    </row>
    <row r="64" spans="1:20" ht="27.95" customHeight="1" thickBot="1">
      <c r="A64" s="293"/>
      <c r="I64" s="399" t="str">
        <f>IF($D$67=UPPER("Y"),"Subscription Reimbursement Used - Totals Altered","")</f>
        <v/>
      </c>
      <c r="J64" s="399"/>
      <c r="K64" s="399"/>
      <c r="L64" s="399"/>
      <c r="M64" s="399"/>
      <c r="N64" s="293"/>
    </row>
    <row r="65" spans="1:14" ht="27.95" customHeight="1" thickBot="1">
      <c r="A65" s="293"/>
      <c r="B65" s="501" t="s">
        <v>132</v>
      </c>
      <c r="C65" s="502"/>
      <c r="I65" s="84"/>
      <c r="J65" s="84"/>
      <c r="K65" s="83"/>
      <c r="L65" s="83"/>
      <c r="M65" s="83"/>
      <c r="N65" s="293"/>
    </row>
    <row r="66" spans="1:14" ht="15.75" customHeight="1" thickBot="1">
      <c r="A66" s="293"/>
      <c r="B66" s="543"/>
      <c r="C66" s="544"/>
      <c r="D66" s="234" t="s">
        <v>123</v>
      </c>
      <c r="E66" s="537" t="s">
        <v>124</v>
      </c>
      <c r="F66" s="538"/>
      <c r="H66" s="498" t="s">
        <v>177</v>
      </c>
      <c r="I66" s="498"/>
      <c r="J66" s="498"/>
      <c r="K66" s="498"/>
      <c r="L66" s="498"/>
      <c r="M66" s="498"/>
      <c r="N66" s="293"/>
    </row>
    <row r="67" spans="1:14" ht="18.75">
      <c r="A67" s="293"/>
      <c r="B67" s="496" t="s">
        <v>128</v>
      </c>
      <c r="C67" s="497"/>
      <c r="D67" s="103"/>
      <c r="E67" s="539"/>
      <c r="F67" s="540"/>
      <c r="H67" s="498"/>
      <c r="I67" s="498"/>
      <c r="J67" s="498"/>
      <c r="K67" s="498"/>
      <c r="L67" s="498"/>
      <c r="M67" s="498"/>
      <c r="N67" s="293"/>
    </row>
    <row r="68" spans="1:14" ht="18.600000000000001" customHeight="1">
      <c r="B68" s="533" t="s">
        <v>131</v>
      </c>
      <c r="C68" s="534"/>
      <c r="D68" s="541">
        <v>1250</v>
      </c>
      <c r="E68" s="541"/>
      <c r="F68" s="542"/>
      <c r="H68" s="524" t="s">
        <v>318</v>
      </c>
      <c r="I68" s="525"/>
      <c r="J68" s="525"/>
      <c r="K68" s="525"/>
      <c r="L68" s="525"/>
      <c r="M68" s="526"/>
    </row>
    <row r="69" spans="1:14" ht="18.600000000000001" customHeight="1">
      <c r="B69" s="101"/>
      <c r="C69" s="102"/>
      <c r="D69" s="235" t="s">
        <v>125</v>
      </c>
      <c r="E69" s="235" t="s">
        <v>126</v>
      </c>
      <c r="F69" s="236" t="s">
        <v>127</v>
      </c>
      <c r="H69" s="527"/>
      <c r="I69" s="528"/>
      <c r="J69" s="528"/>
      <c r="K69" s="528"/>
      <c r="L69" s="528"/>
      <c r="M69" s="529"/>
    </row>
    <row r="70" spans="1:14" ht="18.75">
      <c r="B70" s="533" t="s">
        <v>129</v>
      </c>
      <c r="C70" s="534"/>
      <c r="D70" s="155"/>
      <c r="E70" s="156"/>
      <c r="F70" s="545">
        <f>D70+E70</f>
        <v>0</v>
      </c>
      <c r="H70" s="527"/>
      <c r="I70" s="528"/>
      <c r="J70" s="528"/>
      <c r="K70" s="528"/>
      <c r="L70" s="528"/>
      <c r="M70" s="529"/>
    </row>
    <row r="71" spans="1:14" ht="19.5" thickBot="1">
      <c r="B71" s="535" t="s">
        <v>130</v>
      </c>
      <c r="C71" s="536"/>
      <c r="D71" s="223"/>
      <c r="E71" s="240"/>
      <c r="F71" s="546"/>
      <c r="H71" s="527"/>
      <c r="I71" s="528"/>
      <c r="J71" s="528"/>
      <c r="K71" s="528"/>
      <c r="L71" s="528"/>
      <c r="M71" s="529"/>
    </row>
    <row r="72" spans="1:14" ht="13.5" thickBot="1">
      <c r="B72" s="107"/>
      <c r="H72" s="527"/>
      <c r="I72" s="528"/>
      <c r="J72" s="528"/>
      <c r="K72" s="528"/>
      <c r="L72" s="528"/>
      <c r="M72" s="529"/>
    </row>
    <row r="73" spans="1:14" ht="18">
      <c r="B73" s="98" t="s">
        <v>98</v>
      </c>
      <c r="C73" s="153">
        <f>SUM(COUNTIFS($H$23:$H$61,{"Y","O"},$G$23:$G$61,"Y",$E$23:$E$61,"*"))</f>
        <v>0</v>
      </c>
      <c r="H73" s="527"/>
      <c r="I73" s="528"/>
      <c r="J73" s="528"/>
      <c r="K73" s="528"/>
      <c r="L73" s="528"/>
      <c r="M73" s="529"/>
    </row>
    <row r="74" spans="1:14" ht="18.75" thickBot="1">
      <c r="B74" s="99" t="s">
        <v>122</v>
      </c>
      <c r="C74" s="154">
        <f>SUM(COUNTIFS($G$23:$G$61,{"*"},$E$23:$E$61,"*"))</f>
        <v>0</v>
      </c>
      <c r="H74" s="530"/>
      <c r="I74" s="531"/>
      <c r="J74" s="531"/>
      <c r="K74" s="531"/>
      <c r="L74" s="531"/>
      <c r="M74" s="532"/>
    </row>
    <row r="75" spans="1:14" ht="18">
      <c r="B75" s="142"/>
      <c r="C75" s="143"/>
    </row>
    <row r="76" spans="1:14" ht="15.75">
      <c r="B76" s="106" t="s">
        <v>40</v>
      </c>
      <c r="C76" s="100"/>
    </row>
    <row r="77" spans="1:14" ht="15.75">
      <c r="B77" s="53" t="str">
        <f>'06-123 Page 1'!$B$42</f>
        <v>DSHS 06-123 (REV. 01/2023)</v>
      </c>
      <c r="C77" s="100"/>
    </row>
    <row r="78" spans="1:14" ht="15">
      <c r="M78" s="267" t="s">
        <v>280</v>
      </c>
    </row>
    <row r="79" spans="1:14" ht="15">
      <c r="M79" s="267" t="s">
        <v>281</v>
      </c>
    </row>
  </sheetData>
  <sheetProtection sheet="1" selectLockedCells="1"/>
  <mergeCells count="73">
    <mergeCell ref="B9:G10"/>
    <mergeCell ref="B57:C57"/>
    <mergeCell ref="B58:C58"/>
    <mergeCell ref="B59:C59"/>
    <mergeCell ref="B60:C60"/>
    <mergeCell ref="B47:C47"/>
    <mergeCell ref="B48:C48"/>
    <mergeCell ref="B49:C49"/>
    <mergeCell ref="B50:C50"/>
    <mergeCell ref="B51:C51"/>
    <mergeCell ref="B42:C42"/>
    <mergeCell ref="B43:C43"/>
    <mergeCell ref="B44:C44"/>
    <mergeCell ref="B45:C45"/>
    <mergeCell ref="B46:C46"/>
    <mergeCell ref="B37:C37"/>
    <mergeCell ref="B61:C61"/>
    <mergeCell ref="B52:C52"/>
    <mergeCell ref="B53:C53"/>
    <mergeCell ref="B54:C54"/>
    <mergeCell ref="B55:C55"/>
    <mergeCell ref="B56:C56"/>
    <mergeCell ref="B31:C31"/>
    <mergeCell ref="B38:C38"/>
    <mergeCell ref="B39:C39"/>
    <mergeCell ref="B40:C40"/>
    <mergeCell ref="B41:C41"/>
    <mergeCell ref="B32:C32"/>
    <mergeCell ref="B33:C33"/>
    <mergeCell ref="B34:C34"/>
    <mergeCell ref="B35:C35"/>
    <mergeCell ref="B36:C36"/>
    <mergeCell ref="H68:M74"/>
    <mergeCell ref="B70:C70"/>
    <mergeCell ref="B71:C71"/>
    <mergeCell ref="E66:F66"/>
    <mergeCell ref="E67:F67"/>
    <mergeCell ref="D68:F68"/>
    <mergeCell ref="B66:C66"/>
    <mergeCell ref="F70:F71"/>
    <mergeCell ref="B68:C68"/>
    <mergeCell ref="Q21:T21"/>
    <mergeCell ref="K2:L2"/>
    <mergeCell ref="B3:M5"/>
    <mergeCell ref="F2:H2"/>
    <mergeCell ref="N39:N67"/>
    <mergeCell ref="B19:G19"/>
    <mergeCell ref="H7:M19"/>
    <mergeCell ref="B11:G11"/>
    <mergeCell ref="B12:G13"/>
    <mergeCell ref="B14:G15"/>
    <mergeCell ref="B16:G16"/>
    <mergeCell ref="B17:G17"/>
    <mergeCell ref="B27:C27"/>
    <mergeCell ref="B28:C28"/>
    <mergeCell ref="B29:C29"/>
    <mergeCell ref="B30:C30"/>
    <mergeCell ref="A2:A38"/>
    <mergeCell ref="A39:A67"/>
    <mergeCell ref="B62:H62"/>
    <mergeCell ref="B67:C67"/>
    <mergeCell ref="H66:M67"/>
    <mergeCell ref="I2:J2"/>
    <mergeCell ref="C2:E2"/>
    <mergeCell ref="I64:M64"/>
    <mergeCell ref="B18:G18"/>
    <mergeCell ref="B65:C65"/>
    <mergeCell ref="B21:C21"/>
    <mergeCell ref="B22:C22"/>
    <mergeCell ref="B23:C23"/>
    <mergeCell ref="B24:C24"/>
    <mergeCell ref="B25:C25"/>
    <mergeCell ref="B26:C26"/>
  </mergeCells>
  <conditionalFormatting sqref="I23:L61">
    <cfRule type="expression" dxfId="7" priority="8">
      <formula>IF(AND(NOT(ISBLANK(I23))),OR($G23="N",$H23="n",$G23="o"))</formula>
    </cfRule>
  </conditionalFormatting>
  <conditionalFormatting sqref="H23:H61">
    <cfRule type="expression" dxfId="6" priority="7">
      <formula>AND(OR(G23="o",G23="N"),OR(H23="Y",H23="O"))</formula>
    </cfRule>
  </conditionalFormatting>
  <conditionalFormatting sqref="E67:F67">
    <cfRule type="expression" dxfId="5" priority="3">
      <formula>AND($D$67="Y",$E$67="")</formula>
    </cfRule>
  </conditionalFormatting>
  <conditionalFormatting sqref="I64:M64">
    <cfRule type="expression" dxfId="4" priority="11">
      <formula>$D$67="Y"</formula>
    </cfRule>
  </conditionalFormatting>
  <conditionalFormatting sqref="J62 M62">
    <cfRule type="expression" dxfId="3" priority="12">
      <formula>$D$67="Y"</formula>
    </cfRule>
  </conditionalFormatting>
  <conditionalFormatting sqref="J23:J61">
    <cfRule type="expression" dxfId="2" priority="13">
      <formula>AND($J23="",$F23="Y",G23="Y",OR($D$67="",$D$67="N"),OR(H23="Y",H23="O"))</formula>
    </cfRule>
    <cfRule type="expression" dxfId="1" priority="14">
      <formula>AND($J23&lt;&gt;"",$F23&lt;&gt;"Y")</formula>
    </cfRule>
  </conditionalFormatting>
  <conditionalFormatting sqref="M23:M61">
    <cfRule type="expression" dxfId="0" priority="1">
      <formula>AND($D$67="Y",$J23&lt;&gt;"")</formula>
    </cfRule>
  </conditionalFormatting>
  <dataValidations count="2">
    <dataValidation allowBlank="1" showInputMessage="1" showErrorMessage="1" prompt="Please select a letter from A-G, which corresponds with the Class ID on the Instructor Information Page, or enter an X for a non-instructor lead class." sqref="E21" xr:uid="{00000000-0002-0000-0200-000000000000}"/>
    <dataValidation type="list" allowBlank="1" showDropDown="1" showErrorMessage="1" error="Please select a letter from A-G, which corresponds with the Class ID on the Instructor Information Page, or enter an X for a non-instructor lead class." sqref="E23:E61" xr:uid="{00000000-0002-0000-0200-000001000000}">
      <formula1>$Q$8:$AG$8</formula1>
    </dataValidation>
  </dataValidations>
  <printOptions horizontalCentered="1"/>
  <pageMargins left="0.25" right="0.25" top="0.5" bottom="0.5" header="0" footer="0"/>
  <pageSetup scale="59" fitToHeight="0" orientation="landscape" r:id="rId1"/>
  <headerFooter differentOddEven="1">
    <firstFooter>&amp;RStudent Information
Page 1 of 2</first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V47"/>
  <sheetViews>
    <sheetView showGridLines="0" showRowColHeaders="0" zoomScaleNormal="100" workbookViewId="0">
      <selection activeCell="E23" sqref="E23:E24"/>
    </sheetView>
  </sheetViews>
  <sheetFormatPr defaultColWidth="9.140625" defaultRowHeight="15.75"/>
  <cols>
    <col min="1" max="1" width="2.7109375" style="33" customWidth="1"/>
    <col min="2" max="2" width="10.7109375" style="33" customWidth="1"/>
    <col min="3" max="3" width="12" style="33" customWidth="1"/>
    <col min="4" max="4" width="10.7109375" style="33" customWidth="1"/>
    <col min="5" max="5" width="9.7109375" style="33" customWidth="1"/>
    <col min="6" max="6" width="12.28515625" style="33" bestFit="1" customWidth="1"/>
    <col min="7" max="7" width="10.85546875" style="33" bestFit="1" customWidth="1"/>
    <col min="8" max="8" width="11.7109375" style="33" customWidth="1"/>
    <col min="9" max="9" width="12.140625" style="33" customWidth="1"/>
    <col min="10" max="10" width="10.5703125" style="33" bestFit="1" customWidth="1"/>
    <col min="11" max="11" width="9.28515625" style="33" bestFit="1" customWidth="1"/>
    <col min="12" max="14" width="13.7109375" style="33" customWidth="1"/>
    <col min="15" max="15" width="11.85546875" style="33" bestFit="1" customWidth="1"/>
    <col min="16" max="16" width="10.85546875" style="33" customWidth="1"/>
    <col min="17" max="16384" width="9.140625" style="33"/>
  </cols>
  <sheetData>
    <row r="1" spans="2:22" s="112" customFormat="1" ht="2.1" customHeight="1" thickBot="1">
      <c r="O1" s="124"/>
      <c r="S1" s="111"/>
      <c r="T1" s="111"/>
      <c r="U1" s="111"/>
      <c r="V1" s="111"/>
    </row>
    <row r="2" spans="2:22" s="112" customFormat="1" ht="17.25" customHeight="1">
      <c r="B2" s="571" t="s">
        <v>178</v>
      </c>
      <c r="C2" s="569"/>
      <c r="D2" s="569"/>
      <c r="E2" s="569"/>
      <c r="F2" s="569"/>
      <c r="G2" s="569"/>
      <c r="H2" s="569"/>
      <c r="I2" s="569" t="s">
        <v>187</v>
      </c>
      <c r="J2" s="569"/>
      <c r="K2" s="569"/>
      <c r="L2" s="159"/>
      <c r="M2" s="569" t="s">
        <v>38</v>
      </c>
      <c r="N2" s="570"/>
      <c r="O2" s="125"/>
      <c r="P2" s="126"/>
      <c r="Q2" s="113"/>
      <c r="R2" s="113"/>
      <c r="S2" s="111"/>
      <c r="T2" s="111"/>
      <c r="U2" s="111"/>
      <c r="V2" s="111"/>
    </row>
    <row r="3" spans="2:22" s="135" customFormat="1" ht="18" customHeight="1" thickBot="1">
      <c r="B3" s="572" t="str">
        <f>IF('06-123 Page 1'!$B$9="","",'06-123 Page 1'!$B$9)</f>
        <v/>
      </c>
      <c r="C3" s="573"/>
      <c r="D3" s="573"/>
      <c r="E3" s="573"/>
      <c r="F3" s="573"/>
      <c r="G3" s="573"/>
      <c r="H3" s="573"/>
      <c r="I3" s="574" t="str">
        <f>IF('06-123 Page 1'!$I$9="","",'06-123 Page 1'!$I$9)</f>
        <v/>
      </c>
      <c r="J3" s="574"/>
      <c r="K3" s="574"/>
      <c r="L3" s="158"/>
      <c r="M3" s="573" t="str">
        <f>IF('06-123 Page 1'!$L$9="","",'06-123 Page 1'!$L$9)</f>
        <v/>
      </c>
      <c r="N3" s="575"/>
      <c r="O3" s="136"/>
      <c r="P3" s="137"/>
      <c r="Q3" s="137"/>
      <c r="R3" s="137"/>
    </row>
    <row r="4" spans="2:22" s="112" customFormat="1" ht="15" customHeight="1">
      <c r="B4" s="576" t="s">
        <v>150</v>
      </c>
      <c r="C4" s="577"/>
      <c r="D4" s="577"/>
      <c r="E4" s="577"/>
      <c r="F4" s="577"/>
      <c r="G4" s="577"/>
      <c r="H4" s="577"/>
      <c r="I4" s="577"/>
      <c r="J4" s="577"/>
      <c r="K4" s="577"/>
      <c r="L4" s="577"/>
      <c r="M4" s="577"/>
      <c r="N4" s="578"/>
      <c r="O4" s="114"/>
      <c r="P4" s="115"/>
      <c r="Q4" s="115"/>
      <c r="R4" s="115"/>
      <c r="S4" s="111"/>
      <c r="T4" s="111"/>
      <c r="U4" s="111"/>
      <c r="V4" s="111"/>
    </row>
    <row r="5" spans="2:22" s="112" customFormat="1" ht="15" customHeight="1">
      <c r="B5" s="579"/>
      <c r="C5" s="580"/>
      <c r="D5" s="580"/>
      <c r="E5" s="580"/>
      <c r="F5" s="580"/>
      <c r="G5" s="580"/>
      <c r="H5" s="580"/>
      <c r="I5" s="580"/>
      <c r="J5" s="580"/>
      <c r="K5" s="580"/>
      <c r="L5" s="580"/>
      <c r="M5" s="580"/>
      <c r="N5" s="581"/>
      <c r="O5" s="114"/>
      <c r="P5" s="115"/>
      <c r="Q5" s="115"/>
      <c r="R5" s="115"/>
      <c r="S5" s="111"/>
      <c r="T5" s="111"/>
      <c r="U5" s="111"/>
      <c r="V5" s="111"/>
    </row>
    <row r="6" spans="2:22" s="112" customFormat="1" ht="15" customHeight="1" thickBot="1">
      <c r="B6" s="582"/>
      <c r="C6" s="583"/>
      <c r="D6" s="583"/>
      <c r="E6" s="583"/>
      <c r="F6" s="583"/>
      <c r="G6" s="583"/>
      <c r="H6" s="583"/>
      <c r="I6" s="583"/>
      <c r="J6" s="583"/>
      <c r="K6" s="583"/>
      <c r="L6" s="583"/>
      <c r="M6" s="583"/>
      <c r="N6" s="584"/>
      <c r="O6" s="114"/>
      <c r="P6" s="115"/>
      <c r="Q6" s="115"/>
      <c r="R6" s="115"/>
      <c r="S6" s="111"/>
      <c r="T6" s="111"/>
      <c r="U6" s="111"/>
      <c r="V6" s="111"/>
    </row>
    <row r="7" spans="2:22" s="112" customFormat="1" ht="15" customHeight="1">
      <c r="B7" s="599" t="s">
        <v>172</v>
      </c>
      <c r="C7" s="600"/>
      <c r="D7" s="600"/>
      <c r="E7" s="600"/>
      <c r="F7" s="600"/>
      <c r="G7" s="601"/>
      <c r="H7" s="611" t="s">
        <v>184</v>
      </c>
      <c r="I7" s="612"/>
      <c r="J7" s="612"/>
      <c r="K7" s="612"/>
      <c r="L7" s="612"/>
      <c r="M7" s="612"/>
      <c r="N7" s="613"/>
      <c r="O7" s="115"/>
      <c r="P7" s="115"/>
      <c r="Q7" s="115"/>
      <c r="R7" s="115"/>
      <c r="S7" s="111"/>
      <c r="T7" s="111"/>
      <c r="U7" s="111"/>
      <c r="V7" s="111"/>
    </row>
    <row r="8" spans="2:22" s="112" customFormat="1" ht="15" customHeight="1" thickBot="1">
      <c r="B8" s="602" t="s">
        <v>173</v>
      </c>
      <c r="C8" s="603"/>
      <c r="D8" s="603"/>
      <c r="E8" s="603"/>
      <c r="F8" s="603"/>
      <c r="G8" s="604"/>
      <c r="H8" s="614"/>
      <c r="I8" s="615"/>
      <c r="J8" s="615"/>
      <c r="K8" s="615"/>
      <c r="L8" s="615"/>
      <c r="M8" s="615"/>
      <c r="N8" s="616"/>
      <c r="O8" s="115"/>
      <c r="P8" s="115"/>
      <c r="Q8" s="115"/>
      <c r="R8" s="115"/>
      <c r="S8" s="111"/>
      <c r="T8" s="111"/>
      <c r="U8" s="111"/>
      <c r="V8" s="111"/>
    </row>
    <row r="9" spans="2:22" s="112" customFormat="1" ht="15" customHeight="1">
      <c r="B9" s="605" t="s">
        <v>186</v>
      </c>
      <c r="C9" s="606"/>
      <c r="D9" s="606"/>
      <c r="E9" s="606"/>
      <c r="F9" s="606"/>
      <c r="G9" s="607"/>
      <c r="H9" s="617" t="s">
        <v>151</v>
      </c>
      <c r="I9" s="620" t="s">
        <v>137</v>
      </c>
      <c r="J9" s="620" t="s">
        <v>142</v>
      </c>
      <c r="K9" s="547" t="s">
        <v>143</v>
      </c>
      <c r="L9" s="590" t="s">
        <v>144</v>
      </c>
      <c r="M9" s="593" t="s">
        <v>145</v>
      </c>
      <c r="N9" s="596" t="s">
        <v>146</v>
      </c>
      <c r="O9" s="115"/>
      <c r="P9" s="115"/>
      <c r="Q9" s="115"/>
      <c r="R9" s="115"/>
      <c r="S9" s="111"/>
      <c r="T9" s="111"/>
      <c r="U9" s="111"/>
      <c r="V9" s="111"/>
    </row>
    <row r="10" spans="2:22" s="112" customFormat="1" ht="15" customHeight="1">
      <c r="B10" s="605"/>
      <c r="C10" s="606"/>
      <c r="D10" s="606"/>
      <c r="E10" s="606"/>
      <c r="F10" s="606"/>
      <c r="G10" s="607"/>
      <c r="H10" s="618"/>
      <c r="I10" s="621"/>
      <c r="J10" s="621"/>
      <c r="K10" s="548"/>
      <c r="L10" s="591"/>
      <c r="M10" s="594"/>
      <c r="N10" s="597"/>
      <c r="O10" s="115"/>
      <c r="P10" s="115"/>
      <c r="Q10" s="115"/>
      <c r="R10" s="115"/>
      <c r="S10" s="111"/>
      <c r="T10" s="111"/>
      <c r="U10" s="111"/>
      <c r="V10" s="111"/>
    </row>
    <row r="11" spans="2:22" s="112" customFormat="1" ht="15" customHeight="1">
      <c r="B11" s="608" t="s">
        <v>174</v>
      </c>
      <c r="C11" s="609"/>
      <c r="D11" s="609"/>
      <c r="E11" s="609"/>
      <c r="F11" s="609"/>
      <c r="G11" s="610"/>
      <c r="H11" s="619"/>
      <c r="I11" s="622"/>
      <c r="J11" s="622"/>
      <c r="K11" s="549"/>
      <c r="L11" s="592"/>
      <c r="M11" s="595"/>
      <c r="N11" s="598"/>
      <c r="O11" s="115"/>
      <c r="P11" s="115"/>
      <c r="Q11" s="115"/>
      <c r="R11" s="115"/>
      <c r="S11" s="111"/>
      <c r="T11" s="111"/>
      <c r="U11" s="111"/>
      <c r="V11" s="111"/>
    </row>
    <row r="12" spans="2:22" s="112" customFormat="1" ht="15" customHeight="1">
      <c r="B12" s="554" t="s">
        <v>175</v>
      </c>
      <c r="C12" s="555"/>
      <c r="D12" s="555"/>
      <c r="E12" s="555"/>
      <c r="F12" s="555"/>
      <c r="G12" s="556"/>
      <c r="H12" s="226" t="s">
        <v>43</v>
      </c>
      <c r="I12" s="184"/>
      <c r="J12" s="185"/>
      <c r="K12" s="186"/>
      <c r="L12" s="169" t="str">
        <f>IF(ISNA(VLOOKUP(H12,$E$23:$E$44,1,FALSE))=TRUE,"",SUMIF($E$23:$E$44,H12,$F$23:$F$44))</f>
        <v/>
      </c>
      <c r="M12" s="170" t="str">
        <f t="shared" ref="M12:M19" si="0">IF(OR(L12="",L12=0),"",ROUND(J12/L12,3))</f>
        <v/>
      </c>
      <c r="N12" s="171" t="str">
        <f t="shared" ref="N12:N19" si="1">IF(OR(L12="",L12=0),"",ROUND(K12/L12,3))</f>
        <v/>
      </c>
      <c r="O12" s="115"/>
      <c r="P12" s="115"/>
      <c r="Q12" s="115"/>
      <c r="R12" s="115"/>
      <c r="S12" s="111"/>
      <c r="T12" s="111"/>
      <c r="U12" s="111"/>
      <c r="V12" s="111"/>
    </row>
    <row r="13" spans="2:22" s="112" customFormat="1" ht="15" customHeight="1" thickBot="1">
      <c r="B13" s="557" t="s">
        <v>176</v>
      </c>
      <c r="C13" s="558"/>
      <c r="D13" s="558"/>
      <c r="E13" s="558"/>
      <c r="F13" s="558"/>
      <c r="G13" s="559"/>
      <c r="H13" s="227" t="s">
        <v>44</v>
      </c>
      <c r="I13" s="179"/>
      <c r="J13" s="132"/>
      <c r="K13" s="180"/>
      <c r="L13" s="284" t="str">
        <f t="shared" ref="L13:L19" si="2">IF(ISNA(VLOOKUP(H13,$E$23:$E$44,1,FALSE))=TRUE,"",SUMIF($E$23:$E$44,H13,$F$23:$F$44))</f>
        <v/>
      </c>
      <c r="M13" s="187" t="str">
        <f t="shared" si="0"/>
        <v/>
      </c>
      <c r="N13" s="283" t="str">
        <f t="shared" si="1"/>
        <v/>
      </c>
      <c r="O13" s="115"/>
      <c r="P13" s="115"/>
      <c r="Q13" s="115"/>
      <c r="R13" s="115"/>
      <c r="S13" s="111"/>
      <c r="T13" s="111"/>
      <c r="U13" s="111"/>
      <c r="V13" s="111"/>
    </row>
    <row r="14" spans="2:22" s="112" customFormat="1" ht="15" customHeight="1">
      <c r="B14" s="560" t="s">
        <v>185</v>
      </c>
      <c r="C14" s="561"/>
      <c r="D14" s="561"/>
      <c r="E14" s="561"/>
      <c r="F14" s="561"/>
      <c r="G14" s="562"/>
      <c r="H14" s="167" t="s">
        <v>45</v>
      </c>
      <c r="I14" s="184"/>
      <c r="J14" s="185"/>
      <c r="K14" s="186"/>
      <c r="L14" s="169" t="str">
        <f t="shared" si="2"/>
        <v/>
      </c>
      <c r="M14" s="170" t="str">
        <f t="shared" si="0"/>
        <v/>
      </c>
      <c r="N14" s="171" t="str">
        <f t="shared" si="1"/>
        <v/>
      </c>
      <c r="O14" s="115"/>
      <c r="P14" s="115"/>
      <c r="Q14" s="115"/>
      <c r="R14" s="115"/>
      <c r="S14" s="111"/>
      <c r="T14" s="111"/>
      <c r="U14" s="111"/>
      <c r="V14" s="111"/>
    </row>
    <row r="15" spans="2:22" s="112" customFormat="1" ht="15" customHeight="1">
      <c r="B15" s="563"/>
      <c r="C15" s="564"/>
      <c r="D15" s="564"/>
      <c r="E15" s="564"/>
      <c r="F15" s="564"/>
      <c r="G15" s="565"/>
      <c r="H15" s="168" t="s">
        <v>46</v>
      </c>
      <c r="I15" s="179"/>
      <c r="J15" s="132"/>
      <c r="K15" s="180"/>
      <c r="L15" s="284" t="str">
        <f t="shared" si="2"/>
        <v/>
      </c>
      <c r="M15" s="187" t="str">
        <f t="shared" si="0"/>
        <v/>
      </c>
      <c r="N15" s="188" t="str">
        <f t="shared" si="1"/>
        <v/>
      </c>
      <c r="O15" s="115"/>
      <c r="P15" s="115"/>
      <c r="Q15" s="115"/>
      <c r="R15" s="115"/>
      <c r="S15" s="111"/>
      <c r="T15" s="111"/>
      <c r="U15" s="111"/>
      <c r="V15" s="111"/>
    </row>
    <row r="16" spans="2:22" s="112" customFormat="1" ht="15" customHeight="1">
      <c r="B16" s="563"/>
      <c r="C16" s="564"/>
      <c r="D16" s="564"/>
      <c r="E16" s="564"/>
      <c r="F16" s="564"/>
      <c r="G16" s="565"/>
      <c r="H16" s="167" t="s">
        <v>47</v>
      </c>
      <c r="I16" s="184"/>
      <c r="J16" s="185"/>
      <c r="K16" s="186"/>
      <c r="L16" s="169" t="str">
        <f t="shared" si="2"/>
        <v/>
      </c>
      <c r="M16" s="170" t="str">
        <f t="shared" si="0"/>
        <v/>
      </c>
      <c r="N16" s="171" t="str">
        <f t="shared" si="1"/>
        <v/>
      </c>
      <c r="O16" s="115"/>
      <c r="P16" s="115"/>
      <c r="Q16" s="115"/>
      <c r="R16" s="115"/>
      <c r="S16" s="111"/>
      <c r="T16" s="111"/>
      <c r="U16" s="111"/>
      <c r="V16" s="111"/>
    </row>
    <row r="17" spans="2:22" s="112" customFormat="1" ht="15" customHeight="1">
      <c r="B17" s="563"/>
      <c r="C17" s="564"/>
      <c r="D17" s="564"/>
      <c r="E17" s="564"/>
      <c r="F17" s="564"/>
      <c r="G17" s="565"/>
      <c r="H17" s="168" t="s">
        <v>48</v>
      </c>
      <c r="I17" s="179"/>
      <c r="J17" s="132"/>
      <c r="K17" s="180"/>
      <c r="L17" s="284" t="str">
        <f t="shared" si="2"/>
        <v/>
      </c>
      <c r="M17" s="187" t="str">
        <f t="shared" si="0"/>
        <v/>
      </c>
      <c r="N17" s="188" t="str">
        <f t="shared" si="1"/>
        <v/>
      </c>
      <c r="O17" s="115"/>
      <c r="P17" s="115"/>
      <c r="Q17" s="115"/>
      <c r="R17" s="115"/>
      <c r="S17" s="111"/>
      <c r="T17" s="111"/>
      <c r="U17" s="111"/>
      <c r="V17" s="111"/>
    </row>
    <row r="18" spans="2:22" s="112" customFormat="1" ht="15" customHeight="1">
      <c r="B18" s="563"/>
      <c r="C18" s="564"/>
      <c r="D18" s="564"/>
      <c r="E18" s="564"/>
      <c r="F18" s="564"/>
      <c r="G18" s="565"/>
      <c r="H18" s="167" t="s">
        <v>119</v>
      </c>
      <c r="I18" s="184"/>
      <c r="J18" s="185"/>
      <c r="K18" s="186"/>
      <c r="L18" s="169" t="str">
        <f t="shared" si="2"/>
        <v/>
      </c>
      <c r="M18" s="170" t="str">
        <f t="shared" si="0"/>
        <v/>
      </c>
      <c r="N18" s="171" t="str">
        <f t="shared" si="1"/>
        <v/>
      </c>
      <c r="O18" s="115"/>
      <c r="P18" s="115"/>
      <c r="Q18" s="115"/>
      <c r="R18" s="115"/>
      <c r="S18" s="111"/>
      <c r="T18" s="111"/>
      <c r="U18" s="111"/>
      <c r="V18" s="111"/>
    </row>
    <row r="19" spans="2:22" s="112" customFormat="1" ht="15" customHeight="1" thickBot="1">
      <c r="B19" s="566"/>
      <c r="C19" s="567"/>
      <c r="D19" s="567"/>
      <c r="E19" s="567"/>
      <c r="F19" s="567"/>
      <c r="G19" s="568"/>
      <c r="H19" s="172" t="s">
        <v>147</v>
      </c>
      <c r="I19" s="181"/>
      <c r="J19" s="182"/>
      <c r="K19" s="183"/>
      <c r="L19" s="284" t="str">
        <f t="shared" si="2"/>
        <v/>
      </c>
      <c r="M19" s="189" t="str">
        <f t="shared" si="0"/>
        <v/>
      </c>
      <c r="N19" s="190" t="str">
        <f t="shared" si="1"/>
        <v/>
      </c>
      <c r="O19" s="118"/>
      <c r="S19" s="111"/>
      <c r="T19" s="111"/>
      <c r="U19" s="111"/>
      <c r="V19" s="111"/>
    </row>
    <row r="20" spans="2:22" s="112" customFormat="1" ht="5.0999999999999996" customHeight="1" thickBot="1">
      <c r="C20" s="33"/>
      <c r="D20" s="118"/>
      <c r="E20" s="118"/>
      <c r="F20" s="118"/>
      <c r="G20" s="118"/>
      <c r="H20" s="118"/>
      <c r="I20" s="118"/>
      <c r="J20" s="118"/>
      <c r="K20" s="118"/>
      <c r="L20" s="118"/>
      <c r="M20" s="118"/>
      <c r="N20" s="118"/>
      <c r="O20" s="118"/>
      <c r="S20" s="111"/>
      <c r="T20" s="111"/>
      <c r="U20" s="111"/>
      <c r="V20" s="111"/>
    </row>
    <row r="21" spans="2:22" s="112" customFormat="1" ht="21" customHeight="1">
      <c r="B21" s="585">
        <v>1</v>
      </c>
      <c r="C21" s="586"/>
      <c r="D21" s="587"/>
      <c r="E21" s="119">
        <v>2</v>
      </c>
      <c r="F21" s="119">
        <v>3</v>
      </c>
      <c r="G21" s="119">
        <v>4</v>
      </c>
      <c r="H21" s="122">
        <v>5</v>
      </c>
      <c r="I21" s="174"/>
      <c r="J21" s="175"/>
      <c r="K21" s="175"/>
      <c r="L21" s="175"/>
      <c r="M21" s="119">
        <v>6</v>
      </c>
      <c r="N21" s="178"/>
      <c r="O21" s="118"/>
      <c r="S21" s="111"/>
      <c r="T21" s="111"/>
      <c r="U21" s="111"/>
      <c r="V21" s="111"/>
    </row>
    <row r="22" spans="2:22" s="117" customFormat="1" ht="44.1" customHeight="1">
      <c r="B22" s="588" t="s">
        <v>148</v>
      </c>
      <c r="C22" s="589"/>
      <c r="D22" s="589"/>
      <c r="E22" s="121" t="s">
        <v>154</v>
      </c>
      <c r="F22" s="121" t="s">
        <v>135</v>
      </c>
      <c r="G22" s="121" t="s">
        <v>136</v>
      </c>
      <c r="H22" s="123" t="s">
        <v>149</v>
      </c>
      <c r="I22" s="176" t="s">
        <v>138</v>
      </c>
      <c r="J22" s="177" t="s">
        <v>139</v>
      </c>
      <c r="K22" s="177" t="s">
        <v>140</v>
      </c>
      <c r="L22" s="177" t="s">
        <v>127</v>
      </c>
      <c r="M22" s="121" t="s">
        <v>152</v>
      </c>
      <c r="N22" s="173" t="s">
        <v>141</v>
      </c>
    </row>
    <row r="23" spans="2:22" s="163" customFormat="1" ht="15">
      <c r="B23" s="550"/>
      <c r="C23" s="551"/>
      <c r="D23" s="551"/>
      <c r="E23" s="127"/>
      <c r="F23" s="138"/>
      <c r="G23" s="128"/>
      <c r="H23" s="140"/>
      <c r="I23" s="224" t="str">
        <f t="shared" ref="I23:I44" si="3">IF(OR(F23="",F23=0),"",G23-(G23*VLOOKUP(E23,$H$12:$I$19,2,FALSE)))</f>
        <v/>
      </c>
      <c r="J23" s="160" t="str">
        <f t="shared" ref="J23:J44" si="4">IF(OR(E23="",F23=""),"",I23+(VLOOKUP(E23,$H$12:$N$19,6,FALSE)+(VLOOKUP(E23,$H$12:$N$19,7,FALSE))))</f>
        <v/>
      </c>
      <c r="K23" s="161" t="str">
        <f>IF(OR('Student Information Page 3'!$C$74="",$H23=""),"",'Student Information Page 3'!$C$74)</f>
        <v/>
      </c>
      <c r="L23" s="160" t="str">
        <f>IF(K23="","",IF(K23&lt;H23,K23*J23,H23*J23))</f>
        <v/>
      </c>
      <c r="M23" s="129"/>
      <c r="N23" s="162" t="str">
        <f>IF(L23="","",IF(M23="",L23,L23-M23))</f>
        <v/>
      </c>
      <c r="O23" s="163" t="s">
        <v>153</v>
      </c>
      <c r="P23" s="163" t="s">
        <v>153</v>
      </c>
      <c r="R23" s="163" t="s">
        <v>153</v>
      </c>
    </row>
    <row r="24" spans="2:22" s="163" customFormat="1" ht="15">
      <c r="B24" s="552"/>
      <c r="C24" s="553"/>
      <c r="D24" s="553"/>
      <c r="E24" s="130"/>
      <c r="F24" s="139"/>
      <c r="G24" s="131"/>
      <c r="H24" s="141"/>
      <c r="I24" s="225" t="str">
        <f t="shared" si="3"/>
        <v/>
      </c>
      <c r="J24" s="164" t="str">
        <f t="shared" si="4"/>
        <v/>
      </c>
      <c r="K24" s="165" t="str">
        <f>IF(OR('Student Information Page 3'!$C$74="",$H24=""),"",'Student Information Page 3'!$C$74)</f>
        <v/>
      </c>
      <c r="L24" s="164" t="str">
        <f t="shared" ref="L24:L44" si="5">IF(K24="","",IF(K24&lt;H24,K24*J24,H24*J24))</f>
        <v/>
      </c>
      <c r="M24" s="132"/>
      <c r="N24" s="166" t="str">
        <f t="shared" ref="N24:N44" si="6">IF(L24="","",IF(M24="",L24,L24-M24))</f>
        <v/>
      </c>
      <c r="O24" s="163" t="s">
        <v>153</v>
      </c>
      <c r="P24" s="163" t="s">
        <v>153</v>
      </c>
      <c r="R24" s="163" t="s">
        <v>153</v>
      </c>
    </row>
    <row r="25" spans="2:22" s="163" customFormat="1" ht="15">
      <c r="B25" s="550"/>
      <c r="C25" s="551"/>
      <c r="D25" s="551"/>
      <c r="E25" s="127"/>
      <c r="F25" s="138"/>
      <c r="G25" s="128"/>
      <c r="H25" s="140"/>
      <c r="I25" s="224" t="str">
        <f t="shared" si="3"/>
        <v/>
      </c>
      <c r="J25" s="160" t="str">
        <f t="shared" si="4"/>
        <v/>
      </c>
      <c r="K25" s="161" t="str">
        <f>IF(OR('Student Information Page 3'!$C$74="",$H25=""),"",'Student Information Page 3'!$C$74)</f>
        <v/>
      </c>
      <c r="L25" s="160" t="str">
        <f t="shared" si="5"/>
        <v/>
      </c>
      <c r="M25" s="129"/>
      <c r="N25" s="162" t="str">
        <f t="shared" si="6"/>
        <v/>
      </c>
      <c r="O25" s="163" t="s">
        <v>153</v>
      </c>
      <c r="P25" s="163" t="s">
        <v>153</v>
      </c>
      <c r="R25" s="163" t="s">
        <v>153</v>
      </c>
    </row>
    <row r="26" spans="2:22" s="163" customFormat="1" ht="15">
      <c r="B26" s="552"/>
      <c r="C26" s="553"/>
      <c r="D26" s="553"/>
      <c r="E26" s="130"/>
      <c r="F26" s="139"/>
      <c r="G26" s="131"/>
      <c r="H26" s="141"/>
      <c r="I26" s="225" t="str">
        <f t="shared" si="3"/>
        <v/>
      </c>
      <c r="J26" s="164" t="str">
        <f t="shared" si="4"/>
        <v/>
      </c>
      <c r="K26" s="165" t="str">
        <f>IF(OR('Student Information Page 3'!$C$74="",$H26=""),"",'Student Information Page 3'!$C$74)</f>
        <v/>
      </c>
      <c r="L26" s="164" t="str">
        <f t="shared" si="5"/>
        <v/>
      </c>
      <c r="M26" s="132"/>
      <c r="N26" s="166" t="str">
        <f t="shared" si="6"/>
        <v/>
      </c>
      <c r="O26" s="163" t="s">
        <v>153</v>
      </c>
      <c r="P26" s="163" t="s">
        <v>153</v>
      </c>
      <c r="R26" s="163" t="s">
        <v>153</v>
      </c>
    </row>
    <row r="27" spans="2:22" s="163" customFormat="1" ht="15">
      <c r="B27" s="550"/>
      <c r="C27" s="551"/>
      <c r="D27" s="551"/>
      <c r="E27" s="127"/>
      <c r="F27" s="138"/>
      <c r="G27" s="128"/>
      <c r="H27" s="140"/>
      <c r="I27" s="224" t="str">
        <f t="shared" si="3"/>
        <v/>
      </c>
      <c r="J27" s="160" t="str">
        <f t="shared" si="4"/>
        <v/>
      </c>
      <c r="K27" s="161" t="str">
        <f>IF(OR('Student Information Page 3'!$C$74="",$H27=""),"",'Student Information Page 3'!$C$74)</f>
        <v/>
      </c>
      <c r="L27" s="160" t="str">
        <f t="shared" si="5"/>
        <v/>
      </c>
      <c r="M27" s="129"/>
      <c r="N27" s="162" t="str">
        <f t="shared" si="6"/>
        <v/>
      </c>
      <c r="O27" s="163" t="s">
        <v>153</v>
      </c>
      <c r="P27" s="163" t="s">
        <v>153</v>
      </c>
      <c r="R27" s="163" t="s">
        <v>153</v>
      </c>
    </row>
    <row r="28" spans="2:22" s="163" customFormat="1" ht="15">
      <c r="B28" s="552"/>
      <c r="C28" s="553"/>
      <c r="D28" s="553"/>
      <c r="E28" s="130"/>
      <c r="F28" s="139"/>
      <c r="G28" s="131"/>
      <c r="H28" s="141"/>
      <c r="I28" s="225" t="str">
        <f t="shared" si="3"/>
        <v/>
      </c>
      <c r="J28" s="164" t="str">
        <f t="shared" si="4"/>
        <v/>
      </c>
      <c r="K28" s="165" t="str">
        <f>IF(OR('Student Information Page 3'!$C$74="",$H28=""),"",'Student Information Page 3'!$C$74)</f>
        <v/>
      </c>
      <c r="L28" s="164" t="str">
        <f t="shared" si="5"/>
        <v/>
      </c>
      <c r="M28" s="132"/>
      <c r="N28" s="166" t="str">
        <f t="shared" si="6"/>
        <v/>
      </c>
      <c r="O28" s="163" t="s">
        <v>153</v>
      </c>
      <c r="P28" s="163" t="s">
        <v>153</v>
      </c>
      <c r="R28" s="163" t="s">
        <v>153</v>
      </c>
    </row>
    <row r="29" spans="2:22" s="163" customFormat="1" ht="15">
      <c r="B29" s="550"/>
      <c r="C29" s="551"/>
      <c r="D29" s="551"/>
      <c r="E29" s="127"/>
      <c r="F29" s="138"/>
      <c r="G29" s="128"/>
      <c r="H29" s="140"/>
      <c r="I29" s="224" t="str">
        <f t="shared" si="3"/>
        <v/>
      </c>
      <c r="J29" s="160" t="str">
        <f t="shared" si="4"/>
        <v/>
      </c>
      <c r="K29" s="161" t="str">
        <f>IF(OR('Student Information Page 3'!$C$74="",$H29=""),"",'Student Information Page 3'!$C$74)</f>
        <v/>
      </c>
      <c r="L29" s="160" t="str">
        <f t="shared" si="5"/>
        <v/>
      </c>
      <c r="M29" s="129"/>
      <c r="N29" s="162" t="str">
        <f t="shared" si="6"/>
        <v/>
      </c>
      <c r="O29" s="163" t="s">
        <v>153</v>
      </c>
      <c r="P29" s="163" t="s">
        <v>153</v>
      </c>
      <c r="R29" s="163" t="s">
        <v>153</v>
      </c>
    </row>
    <row r="30" spans="2:22" s="163" customFormat="1" ht="15">
      <c r="B30" s="552"/>
      <c r="C30" s="553"/>
      <c r="D30" s="553"/>
      <c r="E30" s="130"/>
      <c r="F30" s="139"/>
      <c r="G30" s="131"/>
      <c r="H30" s="141"/>
      <c r="I30" s="225" t="str">
        <f t="shared" si="3"/>
        <v/>
      </c>
      <c r="J30" s="164" t="str">
        <f t="shared" si="4"/>
        <v/>
      </c>
      <c r="K30" s="165" t="str">
        <f>IF(OR('Student Information Page 3'!$C$74="",$H30=""),"",'Student Information Page 3'!$C$74)</f>
        <v/>
      </c>
      <c r="L30" s="164" t="str">
        <f t="shared" si="5"/>
        <v/>
      </c>
      <c r="M30" s="132"/>
      <c r="N30" s="166" t="str">
        <f t="shared" si="6"/>
        <v/>
      </c>
      <c r="O30" s="163" t="s">
        <v>153</v>
      </c>
      <c r="P30" s="163" t="s">
        <v>153</v>
      </c>
      <c r="R30" s="163" t="s">
        <v>153</v>
      </c>
    </row>
    <row r="31" spans="2:22" s="163" customFormat="1" ht="15">
      <c r="B31" s="550"/>
      <c r="C31" s="551"/>
      <c r="D31" s="551"/>
      <c r="E31" s="127"/>
      <c r="F31" s="138"/>
      <c r="G31" s="128"/>
      <c r="H31" s="140"/>
      <c r="I31" s="224" t="str">
        <f t="shared" si="3"/>
        <v/>
      </c>
      <c r="J31" s="160" t="str">
        <f t="shared" si="4"/>
        <v/>
      </c>
      <c r="K31" s="161" t="str">
        <f>IF(OR('Student Information Page 3'!$C$74="",$H31=""),"",'Student Information Page 3'!$C$74)</f>
        <v/>
      </c>
      <c r="L31" s="160" t="str">
        <f t="shared" si="5"/>
        <v/>
      </c>
      <c r="M31" s="129"/>
      <c r="N31" s="162" t="str">
        <f t="shared" si="6"/>
        <v/>
      </c>
      <c r="O31" s="163" t="s">
        <v>153</v>
      </c>
      <c r="P31" s="163" t="s">
        <v>153</v>
      </c>
      <c r="R31" s="163" t="s">
        <v>153</v>
      </c>
    </row>
    <row r="32" spans="2:22" s="163" customFormat="1" ht="15">
      <c r="B32" s="552"/>
      <c r="C32" s="553"/>
      <c r="D32" s="553"/>
      <c r="E32" s="130"/>
      <c r="F32" s="139"/>
      <c r="G32" s="131"/>
      <c r="H32" s="141"/>
      <c r="I32" s="225" t="str">
        <f t="shared" si="3"/>
        <v/>
      </c>
      <c r="J32" s="164" t="str">
        <f t="shared" si="4"/>
        <v/>
      </c>
      <c r="K32" s="165" t="str">
        <f>IF(OR('Student Information Page 3'!$C$74="",$H32=""),"",'Student Information Page 3'!$C$74)</f>
        <v/>
      </c>
      <c r="L32" s="164" t="str">
        <f t="shared" si="5"/>
        <v/>
      </c>
      <c r="M32" s="132"/>
      <c r="N32" s="166" t="str">
        <f t="shared" si="6"/>
        <v/>
      </c>
      <c r="O32" s="163" t="s">
        <v>153</v>
      </c>
      <c r="P32" s="163" t="s">
        <v>153</v>
      </c>
      <c r="R32" s="163" t="s">
        <v>153</v>
      </c>
    </row>
    <row r="33" spans="1:18" s="163" customFormat="1" ht="15">
      <c r="B33" s="550"/>
      <c r="C33" s="551"/>
      <c r="D33" s="551"/>
      <c r="E33" s="127"/>
      <c r="F33" s="138"/>
      <c r="G33" s="128"/>
      <c r="H33" s="140"/>
      <c r="I33" s="224" t="str">
        <f t="shared" si="3"/>
        <v/>
      </c>
      <c r="J33" s="160" t="str">
        <f t="shared" si="4"/>
        <v/>
      </c>
      <c r="K33" s="161" t="str">
        <f>IF(OR('Student Information Page 3'!$C$74="",$H33=""),"",'Student Information Page 3'!$C$74)</f>
        <v/>
      </c>
      <c r="L33" s="160" t="str">
        <f t="shared" si="5"/>
        <v/>
      </c>
      <c r="M33" s="129"/>
      <c r="N33" s="162" t="str">
        <f t="shared" si="6"/>
        <v/>
      </c>
      <c r="O33" s="163" t="s">
        <v>153</v>
      </c>
      <c r="P33" s="163" t="s">
        <v>153</v>
      </c>
      <c r="R33" s="163" t="s">
        <v>153</v>
      </c>
    </row>
    <row r="34" spans="1:18" s="163" customFormat="1" ht="15">
      <c r="B34" s="552"/>
      <c r="C34" s="553"/>
      <c r="D34" s="553"/>
      <c r="E34" s="130"/>
      <c r="F34" s="139"/>
      <c r="G34" s="131"/>
      <c r="H34" s="141"/>
      <c r="I34" s="225" t="str">
        <f t="shared" si="3"/>
        <v/>
      </c>
      <c r="J34" s="164" t="str">
        <f t="shared" si="4"/>
        <v/>
      </c>
      <c r="K34" s="165" t="str">
        <f>IF(OR('Student Information Page 3'!$C$74="",$H34=""),"",'Student Information Page 3'!$C$74)</f>
        <v/>
      </c>
      <c r="L34" s="164" t="str">
        <f t="shared" si="5"/>
        <v/>
      </c>
      <c r="M34" s="132"/>
      <c r="N34" s="166" t="str">
        <f t="shared" si="6"/>
        <v/>
      </c>
      <c r="O34" s="163" t="s">
        <v>153</v>
      </c>
      <c r="P34" s="163" t="s">
        <v>153</v>
      </c>
      <c r="R34" s="163" t="s">
        <v>153</v>
      </c>
    </row>
    <row r="35" spans="1:18" s="163" customFormat="1" ht="15">
      <c r="B35" s="550"/>
      <c r="C35" s="551"/>
      <c r="D35" s="551"/>
      <c r="E35" s="127"/>
      <c r="F35" s="138"/>
      <c r="G35" s="128"/>
      <c r="H35" s="140"/>
      <c r="I35" s="224" t="str">
        <f t="shared" si="3"/>
        <v/>
      </c>
      <c r="J35" s="160" t="str">
        <f t="shared" si="4"/>
        <v/>
      </c>
      <c r="K35" s="161" t="str">
        <f>IF(OR('Student Information Page 3'!$C$74="",$H35=""),"",'Student Information Page 3'!$C$74)</f>
        <v/>
      </c>
      <c r="L35" s="160" t="str">
        <f t="shared" si="5"/>
        <v/>
      </c>
      <c r="M35" s="129"/>
      <c r="N35" s="162" t="str">
        <f t="shared" si="6"/>
        <v/>
      </c>
      <c r="O35" s="163" t="s">
        <v>153</v>
      </c>
      <c r="P35" s="163" t="s">
        <v>153</v>
      </c>
      <c r="R35" s="163" t="s">
        <v>153</v>
      </c>
    </row>
    <row r="36" spans="1:18" s="163" customFormat="1" ht="15">
      <c r="B36" s="552"/>
      <c r="C36" s="553"/>
      <c r="D36" s="553"/>
      <c r="E36" s="130"/>
      <c r="F36" s="139"/>
      <c r="G36" s="131"/>
      <c r="H36" s="141"/>
      <c r="I36" s="225" t="str">
        <f t="shared" si="3"/>
        <v/>
      </c>
      <c r="J36" s="164" t="str">
        <f t="shared" si="4"/>
        <v/>
      </c>
      <c r="K36" s="165" t="str">
        <f>IF(OR('Student Information Page 3'!$C$74="",$H36=""),"",'Student Information Page 3'!$C$74)</f>
        <v/>
      </c>
      <c r="L36" s="164" t="str">
        <f t="shared" si="5"/>
        <v/>
      </c>
      <c r="M36" s="132"/>
      <c r="N36" s="166" t="str">
        <f t="shared" si="6"/>
        <v/>
      </c>
      <c r="O36" s="163" t="s">
        <v>153</v>
      </c>
      <c r="P36" s="163" t="s">
        <v>153</v>
      </c>
      <c r="R36" s="163" t="s">
        <v>153</v>
      </c>
    </row>
    <row r="37" spans="1:18" s="163" customFormat="1" ht="15">
      <c r="B37" s="550"/>
      <c r="C37" s="551"/>
      <c r="D37" s="551"/>
      <c r="E37" s="127"/>
      <c r="F37" s="138"/>
      <c r="G37" s="128"/>
      <c r="H37" s="140"/>
      <c r="I37" s="224" t="str">
        <f t="shared" si="3"/>
        <v/>
      </c>
      <c r="J37" s="160" t="str">
        <f t="shared" si="4"/>
        <v/>
      </c>
      <c r="K37" s="161" t="str">
        <f>IF(OR('Student Information Page 3'!$C$74="",$H37=""),"",'Student Information Page 3'!$C$74)</f>
        <v/>
      </c>
      <c r="L37" s="160" t="str">
        <f t="shared" ref="L37:L41" si="7">IF(K37="","",IF(K37&lt;H37,K37*J37,H37*J37))</f>
        <v/>
      </c>
      <c r="M37" s="129"/>
      <c r="N37" s="162" t="str">
        <f t="shared" ref="N37:N41" si="8">IF(L37="","",IF(M37="",L37,L37-M37))</f>
        <v/>
      </c>
      <c r="O37" s="163" t="s">
        <v>153</v>
      </c>
      <c r="P37" s="163" t="s">
        <v>153</v>
      </c>
      <c r="R37" s="163" t="s">
        <v>153</v>
      </c>
    </row>
    <row r="38" spans="1:18" s="163" customFormat="1" ht="15.75" customHeight="1">
      <c r="B38" s="552"/>
      <c r="C38" s="553"/>
      <c r="D38" s="553"/>
      <c r="E38" s="130"/>
      <c r="F38" s="139"/>
      <c r="G38" s="131"/>
      <c r="H38" s="141"/>
      <c r="I38" s="225" t="str">
        <f t="shared" si="3"/>
        <v/>
      </c>
      <c r="J38" s="164" t="str">
        <f t="shared" si="4"/>
        <v/>
      </c>
      <c r="K38" s="165" t="str">
        <f>IF(OR('Student Information Page 3'!$C$74="",$H38=""),"",'Student Information Page 3'!$C$74)</f>
        <v/>
      </c>
      <c r="L38" s="164" t="str">
        <f t="shared" si="7"/>
        <v/>
      </c>
      <c r="M38" s="132"/>
      <c r="N38" s="166" t="str">
        <f t="shared" si="8"/>
        <v/>
      </c>
      <c r="O38" s="133"/>
    </row>
    <row r="39" spans="1:18" s="117" customFormat="1" ht="12.75" customHeight="1">
      <c r="A39" s="163"/>
      <c r="B39" s="550"/>
      <c r="C39" s="551"/>
      <c r="D39" s="551"/>
      <c r="E39" s="127"/>
      <c r="F39" s="138"/>
      <c r="G39" s="128"/>
      <c r="H39" s="140"/>
      <c r="I39" s="224" t="str">
        <f t="shared" si="3"/>
        <v/>
      </c>
      <c r="J39" s="160" t="str">
        <f t="shared" si="4"/>
        <v/>
      </c>
      <c r="K39" s="161" t="str">
        <f>IF(OR('Student Information Page 3'!$C$74="",$H39=""),"",'Student Information Page 3'!$C$74)</f>
        <v/>
      </c>
      <c r="L39" s="160" t="str">
        <f t="shared" si="7"/>
        <v/>
      </c>
      <c r="M39" s="129"/>
      <c r="N39" s="162" t="str">
        <f t="shared" si="8"/>
        <v/>
      </c>
    </row>
    <row r="40" spans="1:18" s="117" customFormat="1" ht="15">
      <c r="A40" s="163"/>
      <c r="B40" s="552"/>
      <c r="C40" s="553"/>
      <c r="D40" s="553"/>
      <c r="E40" s="130"/>
      <c r="F40" s="139"/>
      <c r="G40" s="131"/>
      <c r="H40" s="141"/>
      <c r="I40" s="225" t="str">
        <f t="shared" si="3"/>
        <v/>
      </c>
      <c r="J40" s="164" t="str">
        <f t="shared" si="4"/>
        <v/>
      </c>
      <c r="K40" s="165" t="str">
        <f>IF(OR('Student Information Page 3'!$C$74="",$H40=""),"",'Student Information Page 3'!$C$74)</f>
        <v/>
      </c>
      <c r="L40" s="164" t="str">
        <f t="shared" si="7"/>
        <v/>
      </c>
      <c r="M40" s="132"/>
      <c r="N40" s="166" t="str">
        <f t="shared" si="8"/>
        <v/>
      </c>
    </row>
    <row r="41" spans="1:18">
      <c r="A41" s="163"/>
      <c r="B41" s="550"/>
      <c r="C41" s="551"/>
      <c r="D41" s="551"/>
      <c r="E41" s="127"/>
      <c r="F41" s="138"/>
      <c r="G41" s="128"/>
      <c r="H41" s="140"/>
      <c r="I41" s="224" t="str">
        <f t="shared" si="3"/>
        <v/>
      </c>
      <c r="J41" s="160" t="str">
        <f t="shared" si="4"/>
        <v/>
      </c>
      <c r="K41" s="161" t="str">
        <f>IF(OR('Student Information Page 3'!$C$74="",$H41=""),"",'Student Information Page 3'!$C$74)</f>
        <v/>
      </c>
      <c r="L41" s="160" t="str">
        <f t="shared" si="7"/>
        <v/>
      </c>
      <c r="M41" s="129"/>
      <c r="N41" s="162" t="str">
        <f t="shared" si="8"/>
        <v/>
      </c>
    </row>
    <row r="42" spans="1:18">
      <c r="A42" s="163"/>
      <c r="B42" s="552"/>
      <c r="C42" s="553"/>
      <c r="D42" s="553"/>
      <c r="E42" s="130"/>
      <c r="F42" s="139"/>
      <c r="G42" s="131"/>
      <c r="H42" s="141"/>
      <c r="I42" s="225" t="str">
        <f t="shared" si="3"/>
        <v/>
      </c>
      <c r="J42" s="164" t="str">
        <f t="shared" si="4"/>
        <v/>
      </c>
      <c r="K42" s="165" t="str">
        <f>IF(OR('Student Information Page 3'!$C$74="",$H42=""),"",'Student Information Page 3'!$C$74)</f>
        <v/>
      </c>
      <c r="L42" s="164" t="str">
        <f t="shared" si="5"/>
        <v/>
      </c>
      <c r="M42" s="132"/>
      <c r="N42" s="166" t="str">
        <f t="shared" si="6"/>
        <v/>
      </c>
    </row>
    <row r="43" spans="1:18">
      <c r="A43" s="163"/>
      <c r="B43" s="550"/>
      <c r="C43" s="551"/>
      <c r="D43" s="551"/>
      <c r="E43" s="127"/>
      <c r="F43" s="138"/>
      <c r="G43" s="128"/>
      <c r="H43" s="140"/>
      <c r="I43" s="224" t="str">
        <f t="shared" si="3"/>
        <v/>
      </c>
      <c r="J43" s="160" t="str">
        <f t="shared" si="4"/>
        <v/>
      </c>
      <c r="K43" s="161" t="str">
        <f>IF(OR('Student Information Page 3'!$C$74="",$H43=""),"",'Student Information Page 3'!$C$74)</f>
        <v/>
      </c>
      <c r="L43" s="160" t="str">
        <f t="shared" si="5"/>
        <v/>
      </c>
      <c r="M43" s="129"/>
      <c r="N43" s="162" t="str">
        <f t="shared" si="6"/>
        <v/>
      </c>
    </row>
    <row r="44" spans="1:18">
      <c r="A44" s="163"/>
      <c r="B44" s="552"/>
      <c r="C44" s="553"/>
      <c r="D44" s="553"/>
      <c r="E44" s="130"/>
      <c r="F44" s="139"/>
      <c r="G44" s="131"/>
      <c r="H44" s="141"/>
      <c r="I44" s="225" t="str">
        <f t="shared" si="3"/>
        <v/>
      </c>
      <c r="J44" s="164" t="str">
        <f t="shared" si="4"/>
        <v/>
      </c>
      <c r="K44" s="165" t="str">
        <f>IF(OR('Student Information Page 3'!$C$74="",$H44=""),"",'Student Information Page 3'!$C$74)</f>
        <v/>
      </c>
      <c r="L44" s="164" t="str">
        <f t="shared" si="5"/>
        <v/>
      </c>
      <c r="M44" s="132"/>
      <c r="N44" s="166" t="str">
        <f t="shared" si="6"/>
        <v/>
      </c>
    </row>
    <row r="45" spans="1:18" ht="16.5" thickBot="1">
      <c r="D45" s="116"/>
      <c r="E45" s="116"/>
      <c r="F45" s="116"/>
      <c r="G45" s="116"/>
      <c r="H45" s="116"/>
      <c r="I45" s="116"/>
      <c r="J45" s="116"/>
      <c r="M45" s="228" t="s">
        <v>155</v>
      </c>
      <c r="N45" s="229">
        <f>SUM(N23:N44)</f>
        <v>0</v>
      </c>
    </row>
    <row r="46" spans="1:18">
      <c r="B46" s="134" t="s">
        <v>283</v>
      </c>
    </row>
    <row r="47" spans="1:18">
      <c r="B47" s="134" t="str">
        <f>'06-123 Page 1'!$B$42</f>
        <v>DSHS 06-123 (REV. 01/2023)</v>
      </c>
      <c r="J47" s="222"/>
      <c r="K47" s="222"/>
      <c r="L47" s="222"/>
      <c r="M47" s="222"/>
      <c r="N47" s="222"/>
    </row>
  </sheetData>
  <sheetProtection sheet="1" objects="1" scenarios="1" selectLockedCells="1"/>
  <mergeCells count="46">
    <mergeCell ref="B44:D44"/>
    <mergeCell ref="B27:D27"/>
    <mergeCell ref="B28:D28"/>
    <mergeCell ref="B29:D29"/>
    <mergeCell ref="B30:D30"/>
    <mergeCell ref="B31:D31"/>
    <mergeCell ref="B32:D32"/>
    <mergeCell ref="B33:D33"/>
    <mergeCell ref="B39:D39"/>
    <mergeCell ref="B40:D40"/>
    <mergeCell ref="B42:D42"/>
    <mergeCell ref="B43:D43"/>
    <mergeCell ref="B37:D37"/>
    <mergeCell ref="B38:D38"/>
    <mergeCell ref="B4:N6"/>
    <mergeCell ref="B21:D21"/>
    <mergeCell ref="B22:D22"/>
    <mergeCell ref="B23:D23"/>
    <mergeCell ref="B24:D24"/>
    <mergeCell ref="L9:L11"/>
    <mergeCell ref="M9:M11"/>
    <mergeCell ref="N9:N11"/>
    <mergeCell ref="B7:G7"/>
    <mergeCell ref="B8:G8"/>
    <mergeCell ref="B9:G10"/>
    <mergeCell ref="B11:G11"/>
    <mergeCell ref="H7:N8"/>
    <mergeCell ref="H9:H11"/>
    <mergeCell ref="I9:I11"/>
    <mergeCell ref="J9:J11"/>
    <mergeCell ref="I2:K2"/>
    <mergeCell ref="M2:N2"/>
    <mergeCell ref="B2:H2"/>
    <mergeCell ref="B3:H3"/>
    <mergeCell ref="I3:K3"/>
    <mergeCell ref="M3:N3"/>
    <mergeCell ref="K9:K11"/>
    <mergeCell ref="B41:D41"/>
    <mergeCell ref="B34:D34"/>
    <mergeCell ref="B35:D35"/>
    <mergeCell ref="B36:D36"/>
    <mergeCell ref="B12:G12"/>
    <mergeCell ref="B13:G13"/>
    <mergeCell ref="B14:G19"/>
    <mergeCell ref="B26:D26"/>
    <mergeCell ref="B25:D25"/>
  </mergeCells>
  <dataValidations count="1">
    <dataValidation type="list" allowBlank="1" showDropDown="1" showInputMessage="1" showErrorMessage="1" error="Invoice selection restricted to A through H." sqref="E23:E44" xr:uid="{00000000-0002-0000-0300-000000000000}">
      <formula1>"A,B,C,D,E,F,G,H,a,b,c,d,e,f,g,h"</formula1>
    </dataValidation>
  </dataValidations>
  <pageMargins left="0.25" right="0.25" top="0.25" bottom="0.25" header="0" footer="0"/>
  <pageSetup scale="81"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69"/>
  <sheetViews>
    <sheetView showGridLines="0" showRowColHeaders="0" topLeftCell="A52" zoomScale="130" zoomScaleNormal="130" workbookViewId="0">
      <selection activeCell="A69" sqref="A69"/>
    </sheetView>
  </sheetViews>
  <sheetFormatPr defaultRowHeight="15"/>
  <cols>
    <col min="1" max="1" width="9.140625" style="245"/>
  </cols>
  <sheetData>
    <row r="1" spans="1:11" s="250" customFormat="1" ht="45" customHeight="1">
      <c r="A1" s="623" t="s">
        <v>243</v>
      </c>
      <c r="B1" s="623"/>
      <c r="C1" s="623"/>
      <c r="D1" s="623"/>
      <c r="E1" s="623"/>
      <c r="F1" s="623"/>
      <c r="G1" s="623"/>
      <c r="H1" s="623"/>
      <c r="I1" s="623"/>
      <c r="J1" s="623"/>
      <c r="K1" s="623"/>
    </row>
    <row r="2" spans="1:11" ht="9.9499999999999993" customHeight="1">
      <c r="A2" s="242"/>
    </row>
    <row r="3" spans="1:11" s="14" customFormat="1" ht="18.75">
      <c r="A3" s="626" t="s">
        <v>189</v>
      </c>
      <c r="B3" s="626"/>
      <c r="C3" s="626"/>
      <c r="D3" s="626"/>
      <c r="E3" s="626"/>
      <c r="F3" s="626"/>
      <c r="G3" s="626"/>
      <c r="H3" s="626"/>
      <c r="I3" s="626"/>
    </row>
    <row r="4" spans="1:11" ht="5.0999999999999996" customHeight="1">
      <c r="A4" s="242"/>
    </row>
    <row r="5" spans="1:11" s="246" customFormat="1" ht="12.75">
      <c r="A5" s="247" t="s">
        <v>235</v>
      </c>
      <c r="B5" s="625" t="s">
        <v>234</v>
      </c>
      <c r="C5" s="625"/>
      <c r="D5" s="625"/>
      <c r="E5" s="625"/>
      <c r="F5" s="625"/>
      <c r="G5" s="625"/>
      <c r="H5" s="625"/>
      <c r="I5" s="625"/>
      <c r="J5" s="625"/>
      <c r="K5" s="625"/>
    </row>
    <row r="6" spans="1:11" s="246" customFormat="1" ht="12.75">
      <c r="A6" s="247"/>
      <c r="B6" s="624" t="s">
        <v>245</v>
      </c>
      <c r="C6" s="624"/>
      <c r="D6" s="624"/>
      <c r="E6" s="624"/>
      <c r="F6" s="624"/>
      <c r="G6" s="624"/>
      <c r="H6" s="624"/>
      <c r="I6" s="624"/>
      <c r="J6" s="624"/>
      <c r="K6" s="624"/>
    </row>
    <row r="7" spans="1:11" s="246" customFormat="1" ht="12.75">
      <c r="A7" s="247" t="s">
        <v>235</v>
      </c>
      <c r="B7" s="528" t="s">
        <v>190</v>
      </c>
      <c r="C7" s="528"/>
      <c r="D7" s="528"/>
      <c r="E7" s="528"/>
      <c r="F7" s="528"/>
      <c r="G7" s="528"/>
      <c r="H7" s="528"/>
      <c r="I7" s="528"/>
      <c r="J7" s="269"/>
      <c r="K7" s="269"/>
    </row>
    <row r="8" spans="1:11" s="246" customFormat="1" ht="54.95" customHeight="1">
      <c r="A8" s="247" t="s">
        <v>235</v>
      </c>
      <c r="B8" s="625" t="s">
        <v>242</v>
      </c>
      <c r="C8" s="625"/>
      <c r="D8" s="625"/>
      <c r="E8" s="625"/>
      <c r="F8" s="625"/>
      <c r="G8" s="625"/>
      <c r="H8" s="625"/>
      <c r="I8" s="625"/>
      <c r="J8" s="269"/>
      <c r="K8" s="269"/>
    </row>
    <row r="9" spans="1:11" s="246" customFormat="1" ht="9.9499999999999993" customHeight="1"/>
    <row r="10" spans="1:11" s="14" customFormat="1" ht="18.75">
      <c r="A10" s="626" t="s">
        <v>191</v>
      </c>
      <c r="B10" s="626"/>
      <c r="C10" s="626"/>
      <c r="D10" s="626"/>
      <c r="E10" s="626"/>
      <c r="F10" s="626"/>
      <c r="G10" s="626"/>
      <c r="H10" s="626"/>
      <c r="I10" s="626"/>
    </row>
    <row r="11" spans="1:11" ht="5.0999999999999996" customHeight="1">
      <c r="A11" s="243"/>
    </row>
    <row r="12" spans="1:11" ht="30" customHeight="1">
      <c r="A12" s="259" t="s">
        <v>104</v>
      </c>
      <c r="B12" s="251" t="s">
        <v>238</v>
      </c>
      <c r="F12" s="627" t="s">
        <v>308</v>
      </c>
      <c r="G12" s="627"/>
      <c r="H12" s="627"/>
      <c r="I12" s="627"/>
      <c r="J12" s="627"/>
      <c r="K12" s="627"/>
    </row>
    <row r="13" spans="1:11" ht="30" customHeight="1">
      <c r="A13" s="259" t="s">
        <v>104</v>
      </c>
      <c r="B13" s="251" t="s">
        <v>239</v>
      </c>
      <c r="F13" s="628" t="s">
        <v>236</v>
      </c>
      <c r="G13" s="628"/>
      <c r="H13" s="628"/>
      <c r="I13" s="628"/>
      <c r="J13" s="628"/>
      <c r="K13" s="628"/>
    </row>
    <row r="14" spans="1:11" ht="30" customHeight="1">
      <c r="A14" s="259" t="s">
        <v>104</v>
      </c>
      <c r="B14" s="251" t="s">
        <v>240</v>
      </c>
      <c r="F14" s="628" t="s">
        <v>237</v>
      </c>
      <c r="G14" s="628"/>
      <c r="H14" s="628"/>
      <c r="I14" s="628"/>
      <c r="J14" s="628"/>
      <c r="K14" s="628"/>
    </row>
    <row r="15" spans="1:11" ht="30" customHeight="1">
      <c r="A15" s="259" t="s">
        <v>104</v>
      </c>
      <c r="B15" s="251" t="s">
        <v>241</v>
      </c>
      <c r="F15" s="627" t="s">
        <v>307</v>
      </c>
      <c r="G15" s="627"/>
      <c r="H15" s="627"/>
      <c r="I15" s="627"/>
      <c r="J15" s="627"/>
      <c r="K15" s="627"/>
    </row>
    <row r="16" spans="1:11" ht="9.9499999999999993" customHeight="1">
      <c r="A16" s="248"/>
      <c r="B16" s="251"/>
      <c r="F16" s="249"/>
    </row>
    <row r="17" spans="1:11" s="14" customFormat="1" ht="18.75">
      <c r="A17" s="626" t="s">
        <v>192</v>
      </c>
      <c r="B17" s="626"/>
      <c r="C17" s="626"/>
      <c r="D17" s="626"/>
      <c r="E17" s="626"/>
      <c r="F17" s="626"/>
      <c r="G17" s="626"/>
      <c r="H17" s="626"/>
      <c r="I17" s="626"/>
    </row>
    <row r="18" spans="1:11" ht="5.0999999999999996" customHeight="1">
      <c r="A18" s="244"/>
    </row>
    <row r="19" spans="1:11" ht="55.5" customHeight="1">
      <c r="A19" s="247" t="s">
        <v>235</v>
      </c>
      <c r="B19" s="625" t="s">
        <v>244</v>
      </c>
      <c r="C19" s="625"/>
      <c r="D19" s="625"/>
      <c r="E19" s="625"/>
      <c r="F19" s="625"/>
      <c r="G19" s="625"/>
      <c r="H19" s="625"/>
      <c r="I19" s="625"/>
      <c r="J19" s="625"/>
      <c r="K19" s="625"/>
    </row>
    <row r="20" spans="1:11">
      <c r="A20" s="247" t="s">
        <v>235</v>
      </c>
      <c r="B20" s="528" t="s">
        <v>193</v>
      </c>
      <c r="C20" s="528"/>
      <c r="D20" s="528"/>
      <c r="E20" s="528"/>
      <c r="F20" s="528"/>
      <c r="G20" s="528"/>
      <c r="H20" s="528"/>
      <c r="I20" s="528"/>
      <c r="J20" s="528"/>
      <c r="K20" s="528"/>
    </row>
    <row r="21" spans="1:11">
      <c r="A21" s="247" t="s">
        <v>235</v>
      </c>
      <c r="B21" s="528" t="s">
        <v>194</v>
      </c>
      <c r="C21" s="528"/>
      <c r="D21" s="528"/>
      <c r="E21" s="528"/>
      <c r="F21" s="528"/>
      <c r="G21" s="528"/>
      <c r="H21" s="528"/>
      <c r="I21" s="528"/>
      <c r="J21" s="528"/>
      <c r="K21" s="528"/>
    </row>
    <row r="22" spans="1:11" ht="27" customHeight="1">
      <c r="A22" s="247" t="s">
        <v>235</v>
      </c>
      <c r="B22" s="625" t="s">
        <v>195</v>
      </c>
      <c r="C22" s="625"/>
      <c r="D22" s="625"/>
      <c r="E22" s="625"/>
      <c r="F22" s="625"/>
      <c r="G22" s="625"/>
      <c r="H22" s="625"/>
      <c r="I22" s="625"/>
      <c r="J22" s="625"/>
      <c r="K22" s="625"/>
    </row>
    <row r="23" spans="1:11">
      <c r="A23" s="247" t="s">
        <v>235</v>
      </c>
      <c r="B23" s="528" t="s">
        <v>196</v>
      </c>
      <c r="C23" s="528"/>
      <c r="D23" s="528"/>
      <c r="E23" s="528"/>
      <c r="F23" s="528"/>
      <c r="G23" s="528"/>
      <c r="H23" s="528"/>
      <c r="I23" s="528"/>
      <c r="J23" s="528"/>
      <c r="K23" s="528"/>
    </row>
    <row r="24" spans="1:11">
      <c r="A24" s="247" t="s">
        <v>235</v>
      </c>
      <c r="B24" s="528" t="s">
        <v>197</v>
      </c>
      <c r="C24" s="528"/>
      <c r="D24" s="528"/>
      <c r="E24" s="528"/>
      <c r="F24" s="528"/>
      <c r="G24" s="528"/>
      <c r="H24" s="528"/>
      <c r="I24" s="528"/>
      <c r="J24" s="528"/>
      <c r="K24" s="528"/>
    </row>
    <row r="25" spans="1:11" ht="24.95" customHeight="1">
      <c r="A25" s="247" t="s">
        <v>235</v>
      </c>
      <c r="B25" s="625" t="s">
        <v>198</v>
      </c>
      <c r="C25" s="625"/>
      <c r="D25" s="625"/>
      <c r="E25" s="625"/>
      <c r="F25" s="625"/>
      <c r="G25" s="625"/>
      <c r="H25" s="625"/>
      <c r="I25" s="625"/>
      <c r="J25" s="625"/>
      <c r="K25" s="625"/>
    </row>
    <row r="26" spans="1:11" ht="41.25" customHeight="1">
      <c r="A26" s="247" t="s">
        <v>235</v>
      </c>
      <c r="B26" s="625" t="s">
        <v>199</v>
      </c>
      <c r="C26" s="625"/>
      <c r="D26" s="625"/>
      <c r="E26" s="625"/>
      <c r="F26" s="625"/>
      <c r="G26" s="625"/>
      <c r="H26" s="625"/>
      <c r="I26" s="625"/>
      <c r="J26" s="625"/>
      <c r="K26" s="625"/>
    </row>
    <row r="27" spans="1:11">
      <c r="A27" s="247" t="s">
        <v>235</v>
      </c>
      <c r="B27" s="528" t="s">
        <v>200</v>
      </c>
      <c r="C27" s="528"/>
      <c r="D27" s="528"/>
      <c r="E27" s="528"/>
      <c r="F27" s="528"/>
      <c r="G27" s="528"/>
      <c r="H27" s="528"/>
      <c r="I27" s="528"/>
      <c r="J27" s="528"/>
      <c r="K27" s="528"/>
    </row>
    <row r="28" spans="1:11" ht="24.95" customHeight="1">
      <c r="A28" s="247" t="s">
        <v>235</v>
      </c>
      <c r="B28" s="625" t="s">
        <v>201</v>
      </c>
      <c r="C28" s="625"/>
      <c r="D28" s="625"/>
      <c r="E28" s="625"/>
      <c r="F28" s="625"/>
      <c r="G28" s="625"/>
      <c r="H28" s="625"/>
      <c r="I28" s="625"/>
      <c r="J28" s="625"/>
      <c r="K28" s="625"/>
    </row>
    <row r="29" spans="1:11">
      <c r="A29" s="247" t="s">
        <v>235</v>
      </c>
      <c r="B29" s="528" t="s">
        <v>202</v>
      </c>
      <c r="C29" s="528"/>
      <c r="D29" s="528"/>
      <c r="E29" s="528"/>
      <c r="F29" s="528"/>
      <c r="G29" s="528"/>
      <c r="H29" s="528"/>
      <c r="I29" s="528"/>
      <c r="J29" s="528"/>
      <c r="K29" s="528"/>
    </row>
    <row r="30" spans="1:11">
      <c r="A30" s="247" t="s">
        <v>235</v>
      </c>
      <c r="B30" s="528" t="s">
        <v>203</v>
      </c>
      <c r="C30" s="528"/>
      <c r="D30" s="528"/>
      <c r="E30" s="528"/>
      <c r="F30" s="528"/>
      <c r="G30" s="528"/>
      <c r="H30" s="528"/>
      <c r="I30" s="528"/>
      <c r="J30" s="528"/>
      <c r="K30" s="528"/>
    </row>
    <row r="31" spans="1:11" ht="5.0999999999999996" customHeight="1">
      <c r="A31" s="247"/>
      <c r="B31" s="252"/>
      <c r="C31" s="252"/>
      <c r="D31" s="252"/>
      <c r="E31" s="252"/>
      <c r="F31" s="252"/>
      <c r="G31" s="252"/>
      <c r="H31" s="252"/>
      <c r="I31" s="252"/>
      <c r="J31" s="252"/>
      <c r="K31" s="252"/>
    </row>
    <row r="32" spans="1:11" ht="18">
      <c r="A32" s="626" t="s">
        <v>204</v>
      </c>
      <c r="B32" s="626"/>
      <c r="C32" s="626"/>
      <c r="D32" s="626"/>
      <c r="E32" s="626"/>
      <c r="F32" s="626"/>
      <c r="G32" s="626"/>
      <c r="H32" s="626"/>
      <c r="I32" s="626"/>
      <c r="J32" s="629"/>
      <c r="K32" s="629"/>
    </row>
    <row r="33" spans="1:11" ht="15.75">
      <c r="A33" s="247" t="s">
        <v>235</v>
      </c>
      <c r="B33" s="528" t="s">
        <v>205</v>
      </c>
      <c r="C33" s="528"/>
      <c r="D33" s="528"/>
      <c r="E33" s="528"/>
      <c r="F33" s="528"/>
      <c r="G33" s="528"/>
      <c r="H33" s="528"/>
      <c r="I33" s="528"/>
      <c r="J33" s="528"/>
      <c r="K33" s="528"/>
    </row>
    <row r="34" spans="1:11" ht="27" customHeight="1">
      <c r="A34" s="247" t="s">
        <v>235</v>
      </c>
      <c r="B34" s="625" t="s">
        <v>206</v>
      </c>
      <c r="C34" s="625"/>
      <c r="D34" s="625"/>
      <c r="E34" s="625"/>
      <c r="F34" s="625"/>
      <c r="G34" s="625"/>
      <c r="H34" s="625"/>
      <c r="I34" s="625"/>
      <c r="J34" s="625"/>
      <c r="K34" s="625"/>
    </row>
    <row r="35" spans="1:11" ht="15.75">
      <c r="A35" s="247" t="s">
        <v>235</v>
      </c>
      <c r="B35" s="528" t="s">
        <v>207</v>
      </c>
      <c r="C35" s="528"/>
      <c r="D35" s="528"/>
      <c r="E35" s="528"/>
      <c r="F35" s="528"/>
      <c r="G35" s="528"/>
      <c r="H35" s="528"/>
      <c r="I35" s="528"/>
      <c r="J35" s="528"/>
      <c r="K35" s="528"/>
    </row>
    <row r="36" spans="1:11">
      <c r="A36" s="247" t="s">
        <v>235</v>
      </c>
      <c r="B36" s="528" t="s">
        <v>208</v>
      </c>
      <c r="C36" s="528"/>
      <c r="D36" s="528"/>
      <c r="E36" s="528"/>
      <c r="F36" s="528"/>
      <c r="G36" s="528"/>
      <c r="H36" s="528"/>
      <c r="I36" s="528"/>
      <c r="J36" s="528"/>
      <c r="K36" s="528"/>
    </row>
    <row r="37" spans="1:11">
      <c r="A37" s="247" t="s">
        <v>235</v>
      </c>
      <c r="B37" s="528" t="s">
        <v>209</v>
      </c>
      <c r="C37" s="528"/>
      <c r="D37" s="528"/>
      <c r="E37" s="528"/>
      <c r="F37" s="528"/>
      <c r="G37" s="528"/>
      <c r="H37" s="528"/>
      <c r="I37" s="528"/>
      <c r="J37" s="528"/>
      <c r="K37" s="528"/>
    </row>
    <row r="38" spans="1:11">
      <c r="A38" s="247" t="s">
        <v>235</v>
      </c>
      <c r="B38" s="528" t="s">
        <v>210</v>
      </c>
      <c r="C38" s="528"/>
      <c r="D38" s="528"/>
      <c r="E38" s="528"/>
      <c r="F38" s="528"/>
      <c r="G38" s="528"/>
      <c r="H38" s="528"/>
      <c r="I38" s="528"/>
      <c r="J38" s="528"/>
      <c r="K38" s="528"/>
    </row>
    <row r="39" spans="1:11">
      <c r="A39" s="247" t="s">
        <v>235</v>
      </c>
      <c r="B39" s="528" t="s">
        <v>211</v>
      </c>
      <c r="C39" s="528"/>
      <c r="D39" s="528"/>
      <c r="E39" s="528"/>
      <c r="F39" s="528"/>
      <c r="G39" s="528"/>
      <c r="H39" s="528"/>
      <c r="I39" s="528"/>
      <c r="J39" s="528"/>
      <c r="K39" s="528"/>
    </row>
    <row r="40" spans="1:11">
      <c r="A40" s="247" t="s">
        <v>235</v>
      </c>
      <c r="B40" s="528" t="s">
        <v>212</v>
      </c>
      <c r="C40" s="528"/>
      <c r="D40" s="528"/>
      <c r="E40" s="528"/>
      <c r="F40" s="528"/>
      <c r="G40" s="528"/>
      <c r="H40" s="528"/>
      <c r="I40" s="528"/>
      <c r="J40" s="528"/>
      <c r="K40" s="528"/>
    </row>
    <row r="41" spans="1:11" ht="54.75" customHeight="1">
      <c r="A41" s="247" t="s">
        <v>235</v>
      </c>
      <c r="B41" s="625" t="s">
        <v>213</v>
      </c>
      <c r="C41" s="625"/>
      <c r="D41" s="625"/>
      <c r="E41" s="625"/>
      <c r="F41" s="625"/>
      <c r="G41" s="625"/>
      <c r="H41" s="625"/>
      <c r="I41" s="625"/>
      <c r="J41" s="625"/>
      <c r="K41" s="625"/>
    </row>
    <row r="42" spans="1:11" ht="5.0999999999999996" customHeight="1">
      <c r="A42" s="247"/>
      <c r="B42" s="253"/>
      <c r="C42" s="253"/>
      <c r="D42" s="253"/>
      <c r="E42" s="253"/>
      <c r="F42" s="253"/>
      <c r="G42" s="253"/>
      <c r="H42" s="253"/>
      <c r="I42" s="253"/>
      <c r="J42" s="253"/>
      <c r="K42" s="253"/>
    </row>
    <row r="43" spans="1:11" ht="18">
      <c r="A43" s="626" t="s">
        <v>214</v>
      </c>
      <c r="B43" s="626"/>
      <c r="C43" s="626"/>
      <c r="D43" s="626"/>
      <c r="E43" s="626"/>
      <c r="F43" s="626"/>
      <c r="G43" s="626"/>
      <c r="H43" s="626"/>
      <c r="I43" s="626"/>
      <c r="J43" s="629"/>
      <c r="K43" s="629"/>
    </row>
    <row r="44" spans="1:11" ht="15" customHeight="1">
      <c r="B44" s="630" t="s">
        <v>215</v>
      </c>
      <c r="C44" s="630"/>
      <c r="D44" s="630"/>
      <c r="E44" s="630"/>
      <c r="F44" s="630"/>
      <c r="G44" s="630"/>
      <c r="H44" s="630"/>
      <c r="I44" s="630"/>
      <c r="J44" s="630"/>
      <c r="K44" s="630"/>
    </row>
    <row r="45" spans="1:11" ht="15" customHeight="1">
      <c r="B45" s="259" t="s">
        <v>104</v>
      </c>
      <c r="C45" s="631" t="s">
        <v>216</v>
      </c>
      <c r="D45" s="631"/>
      <c r="E45" s="631"/>
      <c r="F45" s="631"/>
      <c r="G45" s="631"/>
      <c r="H45" s="631"/>
      <c r="I45" s="631"/>
      <c r="J45" s="631"/>
      <c r="K45" s="631"/>
    </row>
    <row r="46" spans="1:11" ht="15" customHeight="1">
      <c r="B46" s="259" t="s">
        <v>104</v>
      </c>
      <c r="C46" s="631" t="s">
        <v>217</v>
      </c>
      <c r="D46" s="631"/>
      <c r="E46" s="631"/>
      <c r="F46" s="631"/>
      <c r="G46" s="631"/>
      <c r="H46" s="631"/>
      <c r="I46" s="631"/>
      <c r="J46" s="631"/>
      <c r="K46" s="631"/>
    </row>
    <row r="47" spans="1:11" ht="15" customHeight="1">
      <c r="B47" s="259" t="s">
        <v>104</v>
      </c>
      <c r="C47" s="631" t="s">
        <v>218</v>
      </c>
      <c r="D47" s="631"/>
      <c r="E47" s="631"/>
      <c r="F47" s="631"/>
      <c r="G47" s="631"/>
      <c r="H47" s="631"/>
      <c r="I47" s="631"/>
      <c r="J47" s="631"/>
      <c r="K47" s="631"/>
    </row>
    <row r="48" spans="1:11" ht="5.0999999999999996" customHeight="1">
      <c r="B48" s="253"/>
      <c r="C48" s="253"/>
      <c r="D48" s="253"/>
      <c r="E48" s="253"/>
      <c r="F48" s="253"/>
      <c r="G48" s="253"/>
      <c r="H48" s="253"/>
      <c r="I48" s="253"/>
      <c r="J48" s="253"/>
      <c r="K48" s="253"/>
    </row>
    <row r="49" spans="1:11" ht="18">
      <c r="A49" s="626" t="s">
        <v>219</v>
      </c>
      <c r="B49" s="626"/>
      <c r="C49" s="626"/>
      <c r="D49" s="626"/>
      <c r="E49" s="626"/>
      <c r="F49" s="626"/>
      <c r="G49" s="626"/>
      <c r="H49" s="626"/>
      <c r="I49" s="626"/>
      <c r="J49" s="629"/>
      <c r="K49" s="629"/>
    </row>
    <row r="50" spans="1:11" ht="15" customHeight="1">
      <c r="B50" s="630" t="s">
        <v>220</v>
      </c>
      <c r="C50" s="630"/>
      <c r="D50" s="630"/>
      <c r="E50" s="630"/>
      <c r="F50" s="630"/>
      <c r="G50" s="630"/>
      <c r="H50" s="630"/>
      <c r="I50" s="630"/>
      <c r="J50" s="630"/>
      <c r="K50" s="630"/>
    </row>
    <row r="51" spans="1:11" ht="15" customHeight="1">
      <c r="B51" s="259" t="s">
        <v>104</v>
      </c>
      <c r="C51" s="631" t="s">
        <v>221</v>
      </c>
      <c r="D51" s="631"/>
      <c r="E51" s="631"/>
      <c r="F51" s="631"/>
      <c r="G51" s="631"/>
      <c r="H51" s="631"/>
      <c r="I51" s="631"/>
      <c r="J51" s="631"/>
      <c r="K51" s="631"/>
    </row>
    <row r="52" spans="1:11" ht="15" customHeight="1">
      <c r="B52" s="259" t="s">
        <v>104</v>
      </c>
      <c r="C52" s="631" t="s">
        <v>222</v>
      </c>
      <c r="D52" s="631"/>
      <c r="E52" s="631"/>
      <c r="F52" s="631"/>
      <c r="G52" s="631"/>
      <c r="H52" s="631"/>
      <c r="I52" s="631"/>
      <c r="J52" s="631"/>
      <c r="K52" s="631"/>
    </row>
    <row r="53" spans="1:11" ht="15" customHeight="1">
      <c r="B53" s="259" t="s">
        <v>104</v>
      </c>
      <c r="C53" s="631" t="s">
        <v>223</v>
      </c>
      <c r="D53" s="631"/>
      <c r="E53" s="631"/>
      <c r="F53" s="631"/>
      <c r="G53" s="631"/>
      <c r="H53" s="631"/>
      <c r="I53" s="631"/>
      <c r="J53" s="631"/>
      <c r="K53" s="631"/>
    </row>
    <row r="54" spans="1:11">
      <c r="B54" s="259" t="s">
        <v>104</v>
      </c>
      <c r="C54" s="631" t="s">
        <v>224</v>
      </c>
      <c r="D54" s="631"/>
      <c r="E54" s="631"/>
      <c r="F54" s="631"/>
      <c r="G54" s="631"/>
      <c r="H54" s="631"/>
      <c r="I54" s="631"/>
      <c r="J54" s="631"/>
      <c r="K54" s="631"/>
    </row>
    <row r="55" spans="1:11" ht="5.0999999999999996" customHeight="1">
      <c r="A55" s="244"/>
    </row>
    <row r="56" spans="1:11" ht="18">
      <c r="A56" s="626" t="s">
        <v>225</v>
      </c>
      <c r="B56" s="626"/>
      <c r="C56" s="626"/>
      <c r="D56" s="626"/>
      <c r="E56" s="626"/>
      <c r="F56" s="626"/>
      <c r="G56" s="626"/>
      <c r="H56" s="626"/>
      <c r="I56" s="626"/>
      <c r="J56" s="629"/>
      <c r="K56" s="629"/>
    </row>
    <row r="57" spans="1:11" ht="15" customHeight="1">
      <c r="B57" s="630" t="s">
        <v>282</v>
      </c>
      <c r="C57" s="630"/>
      <c r="D57" s="630"/>
      <c r="E57" s="630"/>
      <c r="F57" s="630"/>
      <c r="G57" s="630"/>
      <c r="H57" s="630"/>
      <c r="I57" s="630"/>
      <c r="J57" s="630"/>
      <c r="K57" s="630"/>
    </row>
    <row r="58" spans="1:11" ht="26.25" customHeight="1">
      <c r="B58" s="259" t="s">
        <v>104</v>
      </c>
      <c r="C58" s="631" t="s">
        <v>226</v>
      </c>
      <c r="D58" s="631"/>
      <c r="E58" s="631"/>
      <c r="F58" s="631"/>
      <c r="G58" s="631"/>
      <c r="H58" s="631"/>
      <c r="I58" s="631"/>
      <c r="J58" s="631"/>
      <c r="K58" s="268"/>
    </row>
    <row r="59" spans="1:11" ht="15" customHeight="1">
      <c r="B59" s="259" t="s">
        <v>104</v>
      </c>
      <c r="C59" s="631" t="s">
        <v>227</v>
      </c>
      <c r="D59" s="631"/>
      <c r="E59" s="631"/>
      <c r="F59" s="631"/>
      <c r="G59" s="631"/>
      <c r="H59" s="631"/>
      <c r="I59" s="631"/>
      <c r="J59" s="631"/>
      <c r="K59" s="631"/>
    </row>
    <row r="60" spans="1:11" ht="5.0999999999999996" customHeight="1">
      <c r="A60" s="244"/>
    </row>
    <row r="61" spans="1:11" ht="18">
      <c r="A61" s="626" t="s">
        <v>228</v>
      </c>
      <c r="B61" s="626"/>
      <c r="C61" s="626"/>
      <c r="D61" s="626"/>
      <c r="E61" s="626"/>
      <c r="F61" s="626"/>
      <c r="G61" s="626"/>
      <c r="H61" s="626"/>
      <c r="I61" s="626"/>
      <c r="J61" s="629"/>
      <c r="K61" s="629"/>
    </row>
    <row r="62" spans="1:11">
      <c r="A62" s="247" t="s">
        <v>235</v>
      </c>
      <c r="B62" s="631" t="s">
        <v>229</v>
      </c>
      <c r="C62" s="631"/>
      <c r="D62" s="631"/>
      <c r="E62" s="631"/>
      <c r="F62" s="631"/>
      <c r="G62" s="631"/>
      <c r="H62" s="631"/>
      <c r="I62" s="631"/>
      <c r="J62" s="631"/>
      <c r="K62" s="631"/>
    </row>
    <row r="63" spans="1:11">
      <c r="A63" s="247" t="s">
        <v>235</v>
      </c>
      <c r="B63" s="631" t="s">
        <v>230</v>
      </c>
      <c r="C63" s="631"/>
      <c r="D63" s="631"/>
      <c r="E63" s="631"/>
      <c r="F63" s="631"/>
      <c r="G63" s="631"/>
      <c r="H63" s="631"/>
      <c r="I63" s="631"/>
      <c r="J63" s="631"/>
      <c r="K63" s="631"/>
    </row>
    <row r="64" spans="1:11">
      <c r="A64" s="247" t="s">
        <v>235</v>
      </c>
      <c r="B64" s="631" t="s">
        <v>231</v>
      </c>
      <c r="C64" s="631"/>
      <c r="D64" s="631"/>
      <c r="E64" s="631"/>
      <c r="F64" s="631"/>
      <c r="G64" s="631"/>
      <c r="H64" s="631"/>
      <c r="I64" s="631"/>
      <c r="J64" s="631"/>
      <c r="K64" s="631"/>
    </row>
    <row r="65" spans="1:13">
      <c r="A65" s="247" t="s">
        <v>235</v>
      </c>
      <c r="B65" s="631" t="s">
        <v>232</v>
      </c>
      <c r="C65" s="631"/>
      <c r="D65" s="631"/>
      <c r="E65" s="631"/>
      <c r="F65" s="631"/>
      <c r="G65" s="631"/>
      <c r="H65" s="631"/>
      <c r="I65" s="631"/>
      <c r="J65" s="631"/>
      <c r="K65" s="631"/>
    </row>
    <row r="66" spans="1:13">
      <c r="A66" s="247" t="s">
        <v>235</v>
      </c>
      <c r="B66" s="631" t="s">
        <v>233</v>
      </c>
      <c r="C66" s="631"/>
      <c r="D66" s="631"/>
      <c r="E66" s="631"/>
      <c r="F66" s="631"/>
      <c r="G66" s="631"/>
      <c r="H66" s="631"/>
      <c r="I66" s="631"/>
      <c r="J66" s="631"/>
      <c r="K66" s="631"/>
    </row>
    <row r="67" spans="1:13" ht="15.75">
      <c r="A67" s="244"/>
    </row>
    <row r="68" spans="1:13">
      <c r="A68" s="632" t="s">
        <v>42</v>
      </c>
      <c r="B68" s="633"/>
      <c r="C68" s="633"/>
      <c r="D68" s="633"/>
      <c r="E68" s="633"/>
      <c r="F68" s="633"/>
      <c r="G68" s="633"/>
      <c r="H68" s="633"/>
      <c r="I68" s="633"/>
      <c r="J68" s="633"/>
      <c r="K68" s="633"/>
      <c r="L68" s="633"/>
      <c r="M68" s="633"/>
    </row>
    <row r="69" spans="1:13">
      <c r="A69" s="282" t="str">
        <f>'06-123 Page 1'!$B$42</f>
        <v>DSHS 06-123 (REV. 01/2023)</v>
      </c>
      <c r="B69" s="277"/>
      <c r="C69" s="277"/>
      <c r="D69" s="277"/>
      <c r="E69" s="277"/>
      <c r="F69" s="277"/>
      <c r="G69" s="277"/>
      <c r="H69" s="277"/>
      <c r="I69" s="277"/>
      <c r="J69" s="277"/>
      <c r="K69" s="277"/>
      <c r="L69" s="277"/>
      <c r="M69" s="277"/>
    </row>
  </sheetData>
  <sheetProtection sheet="1" objects="1" scenarios="1"/>
  <mergeCells count="61">
    <mergeCell ref="F14:K14"/>
    <mergeCell ref="F15:K15"/>
    <mergeCell ref="A68:M68"/>
    <mergeCell ref="C58:J58"/>
    <mergeCell ref="C45:K45"/>
    <mergeCell ref="C46:K46"/>
    <mergeCell ref="C47:K47"/>
    <mergeCell ref="B50:K50"/>
    <mergeCell ref="C51:K51"/>
    <mergeCell ref="B66:K66"/>
    <mergeCell ref="J61:K61"/>
    <mergeCell ref="A49:I49"/>
    <mergeCell ref="J49:K49"/>
    <mergeCell ref="A56:I56"/>
    <mergeCell ref="J56:K56"/>
    <mergeCell ref="A61:I61"/>
    <mergeCell ref="C52:K52"/>
    <mergeCell ref="B62:K62"/>
    <mergeCell ref="B63:K63"/>
    <mergeCell ref="B64:K64"/>
    <mergeCell ref="B65:K65"/>
    <mergeCell ref="C53:K53"/>
    <mergeCell ref="C54:K54"/>
    <mergeCell ref="B57:K57"/>
    <mergeCell ref="C59:K59"/>
    <mergeCell ref="B41:K41"/>
    <mergeCell ref="A43:I43"/>
    <mergeCell ref="J43:K43"/>
    <mergeCell ref="B44:K44"/>
    <mergeCell ref="B35:K35"/>
    <mergeCell ref="B36:K36"/>
    <mergeCell ref="B37:K37"/>
    <mergeCell ref="B38:K38"/>
    <mergeCell ref="B39:K39"/>
    <mergeCell ref="B40:K40"/>
    <mergeCell ref="A32:I32"/>
    <mergeCell ref="J32:K32"/>
    <mergeCell ref="B33:K33"/>
    <mergeCell ref="B34:K34"/>
    <mergeCell ref="B25:K25"/>
    <mergeCell ref="B26:K26"/>
    <mergeCell ref="B27:K27"/>
    <mergeCell ref="B28:K28"/>
    <mergeCell ref="B29:K29"/>
    <mergeCell ref="B30:K30"/>
    <mergeCell ref="A1:K1"/>
    <mergeCell ref="B6:K6"/>
    <mergeCell ref="B5:K5"/>
    <mergeCell ref="B24:K24"/>
    <mergeCell ref="B8:I8"/>
    <mergeCell ref="A10:I10"/>
    <mergeCell ref="A17:I17"/>
    <mergeCell ref="A3:I3"/>
    <mergeCell ref="B7:I7"/>
    <mergeCell ref="B19:K19"/>
    <mergeCell ref="B20:K20"/>
    <mergeCell ref="B21:K21"/>
    <mergeCell ref="B22:K22"/>
    <mergeCell ref="B23:K23"/>
    <mergeCell ref="F12:K12"/>
    <mergeCell ref="F13:K13"/>
  </mergeCells>
  <hyperlinks>
    <hyperlink ref="B6" r:id="rId1" xr:uid="{00000000-0004-0000-0400-000000000000}"/>
  </hyperlinks>
  <pageMargins left="0.25" right="0.25" top="0.75" bottom="0.75" header="0.3" footer="0.3"/>
  <pageSetup orientation="portrait" r:id="rId2"/>
  <rowBreaks count="1" manualBreakCount="1">
    <brk id="3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88"/>
  <sheetViews>
    <sheetView showGridLines="0" showRowColHeaders="0" topLeftCell="A79" zoomScale="120" zoomScaleNormal="120" workbookViewId="0">
      <selection activeCell="D93" sqref="D93"/>
    </sheetView>
  </sheetViews>
  <sheetFormatPr defaultRowHeight="15"/>
  <cols>
    <col min="2" max="3" width="2.7109375" customWidth="1"/>
  </cols>
  <sheetData>
    <row r="1" spans="1:11" ht="25.5" customHeight="1">
      <c r="A1" s="623" t="s">
        <v>246</v>
      </c>
      <c r="B1" s="623"/>
      <c r="C1" s="623"/>
      <c r="D1" s="623"/>
      <c r="E1" s="623"/>
      <c r="F1" s="623"/>
      <c r="G1" s="623"/>
      <c r="H1" s="623"/>
      <c r="I1" s="623"/>
      <c r="J1" s="623"/>
      <c r="K1" s="623"/>
    </row>
    <row r="2" spans="1:11" ht="21">
      <c r="A2" s="640" t="s">
        <v>247</v>
      </c>
      <c r="B2" s="640"/>
      <c r="C2" s="640"/>
      <c r="D2" s="640"/>
      <c r="E2" s="640"/>
      <c r="F2" s="640"/>
      <c r="G2" s="640"/>
      <c r="H2" s="640"/>
      <c r="I2" s="640"/>
      <c r="J2" s="640"/>
      <c r="K2" s="640"/>
    </row>
    <row r="3" spans="1:11" ht="5.0999999999999996" customHeight="1">
      <c r="A3" s="254"/>
    </row>
    <row r="4" spans="1:11" ht="18">
      <c r="A4" s="626" t="s">
        <v>248</v>
      </c>
      <c r="B4" s="626"/>
      <c r="C4" s="626"/>
      <c r="D4" s="626"/>
      <c r="E4" s="626"/>
      <c r="F4" s="626"/>
      <c r="G4" s="626"/>
      <c r="H4" s="626"/>
      <c r="I4" s="626"/>
    </row>
    <row r="5" spans="1:11">
      <c r="A5" s="642" t="s">
        <v>249</v>
      </c>
      <c r="B5" s="642"/>
      <c r="C5" s="642"/>
      <c r="D5" s="642"/>
      <c r="E5" s="642"/>
      <c r="F5" s="642"/>
      <c r="G5" s="642"/>
      <c r="H5" s="642"/>
      <c r="I5" s="642"/>
      <c r="J5" s="642"/>
      <c r="K5" s="642"/>
    </row>
    <row r="6" spans="1:11" ht="23.1" customHeight="1">
      <c r="A6" s="259" t="s">
        <v>104</v>
      </c>
      <c r="B6" s="631" t="s">
        <v>251</v>
      </c>
      <c r="C6" s="631"/>
      <c r="D6" s="631"/>
      <c r="E6" s="631"/>
      <c r="F6" s="631"/>
      <c r="G6" s="631"/>
      <c r="H6" s="631"/>
      <c r="I6" s="631"/>
      <c r="J6" s="631"/>
      <c r="K6" s="631"/>
    </row>
    <row r="7" spans="1:11" ht="23.1" customHeight="1">
      <c r="A7" s="259" t="s">
        <v>104</v>
      </c>
      <c r="B7" s="631" t="s">
        <v>320</v>
      </c>
      <c r="C7" s="631"/>
      <c r="D7" s="631"/>
      <c r="E7" s="631"/>
      <c r="F7" s="631"/>
      <c r="G7" s="631"/>
      <c r="H7" s="631"/>
      <c r="I7" s="631"/>
      <c r="J7" s="631"/>
      <c r="K7" s="631"/>
    </row>
    <row r="8" spans="1:11" ht="15" customHeight="1">
      <c r="A8" s="259" t="s">
        <v>104</v>
      </c>
      <c r="B8" s="631" t="s">
        <v>250</v>
      </c>
      <c r="C8" s="631"/>
      <c r="D8" s="631"/>
      <c r="E8" s="631"/>
      <c r="F8" s="631"/>
      <c r="G8" s="631"/>
      <c r="H8" s="631"/>
      <c r="I8" s="631"/>
      <c r="J8" s="631"/>
      <c r="K8" s="631"/>
    </row>
    <row r="9" spans="1:11" ht="24.95" customHeight="1">
      <c r="A9" s="259" t="s">
        <v>104</v>
      </c>
      <c r="B9" s="631" t="s">
        <v>252</v>
      </c>
      <c r="C9" s="631"/>
      <c r="D9" s="631"/>
      <c r="E9" s="631"/>
      <c r="F9" s="631"/>
      <c r="G9" s="631"/>
      <c r="H9" s="631"/>
      <c r="I9" s="631"/>
      <c r="J9" s="631"/>
      <c r="K9" s="631"/>
    </row>
    <row r="10" spans="1:11" ht="23.1" customHeight="1">
      <c r="A10" s="259" t="s">
        <v>104</v>
      </c>
      <c r="B10" s="631" t="s">
        <v>309</v>
      </c>
      <c r="C10" s="631"/>
      <c r="D10" s="631"/>
      <c r="E10" s="631"/>
      <c r="F10" s="631"/>
      <c r="G10" s="631"/>
      <c r="H10" s="631"/>
      <c r="I10" s="631"/>
      <c r="J10" s="631"/>
      <c r="K10" s="631"/>
    </row>
    <row r="11" spans="1:11" ht="15" customHeight="1">
      <c r="A11" s="259" t="s">
        <v>104</v>
      </c>
      <c r="B11" s="631" t="s">
        <v>253</v>
      </c>
      <c r="C11" s="631"/>
      <c r="D11" s="631"/>
      <c r="E11" s="631"/>
      <c r="F11" s="631"/>
      <c r="G11" s="631"/>
      <c r="H11" s="631"/>
      <c r="I11" s="631"/>
      <c r="J11" s="631"/>
      <c r="K11" s="631"/>
    </row>
    <row r="12" spans="1:11" ht="23.1" customHeight="1">
      <c r="A12" s="259" t="s">
        <v>104</v>
      </c>
      <c r="B12" s="631" t="s">
        <v>254</v>
      </c>
      <c r="C12" s="631"/>
      <c r="D12" s="631"/>
      <c r="E12" s="631"/>
      <c r="F12" s="631"/>
      <c r="G12" s="631"/>
      <c r="H12" s="631"/>
      <c r="I12" s="631"/>
      <c r="J12" s="631"/>
      <c r="K12" s="631"/>
    </row>
    <row r="13" spans="1:11">
      <c r="A13" s="259" t="s">
        <v>104</v>
      </c>
      <c r="B13" s="631" t="s">
        <v>321</v>
      </c>
      <c r="C13" s="631"/>
      <c r="D13" s="631"/>
      <c r="E13" s="631"/>
      <c r="F13" s="631"/>
      <c r="G13" s="631"/>
      <c r="H13" s="631"/>
      <c r="I13" s="631"/>
      <c r="J13" s="631"/>
      <c r="K13" s="631"/>
    </row>
    <row r="14" spans="1:11">
      <c r="A14" s="259" t="s">
        <v>104</v>
      </c>
      <c r="B14" s="637" t="s">
        <v>259</v>
      </c>
      <c r="C14" s="637"/>
      <c r="D14" s="637"/>
      <c r="E14" s="637"/>
      <c r="F14" s="637"/>
      <c r="G14" s="637"/>
      <c r="H14" s="637"/>
      <c r="I14" s="637"/>
      <c r="J14" s="637"/>
      <c r="K14" s="637"/>
    </row>
    <row r="15" spans="1:11" ht="27.75" customHeight="1">
      <c r="A15" s="643" t="s">
        <v>310</v>
      </c>
      <c r="B15" s="643"/>
      <c r="C15" s="643"/>
      <c r="D15" s="643"/>
      <c r="E15" s="643"/>
      <c r="F15" s="643"/>
      <c r="G15" s="643"/>
      <c r="H15" s="643"/>
      <c r="I15" s="643"/>
      <c r="J15" s="643"/>
      <c r="K15" s="643"/>
    </row>
    <row r="16" spans="1:11" ht="5.0999999999999996" customHeight="1">
      <c r="A16" s="256"/>
    </row>
    <row r="17" spans="1:11" ht="18">
      <c r="A17" s="626" t="s">
        <v>255</v>
      </c>
      <c r="B17" s="626"/>
      <c r="C17" s="626"/>
      <c r="D17" s="626"/>
      <c r="E17" s="626"/>
      <c r="F17" s="626"/>
      <c r="G17" s="626"/>
      <c r="H17" s="626"/>
      <c r="I17" s="626"/>
    </row>
    <row r="18" spans="1:11" ht="24.75" customHeight="1">
      <c r="A18" s="260" t="s">
        <v>256</v>
      </c>
      <c r="B18" s="634" t="s">
        <v>251</v>
      </c>
      <c r="C18" s="634"/>
      <c r="D18" s="634"/>
      <c r="E18" s="634"/>
      <c r="F18" s="634"/>
      <c r="G18" s="634"/>
      <c r="H18" s="634"/>
      <c r="I18" s="634"/>
      <c r="J18" s="634"/>
      <c r="K18" s="634"/>
    </row>
    <row r="19" spans="1:11" ht="102" customHeight="1">
      <c r="A19" s="260" t="s">
        <v>257</v>
      </c>
      <c r="B19" s="638" t="s">
        <v>322</v>
      </c>
      <c r="C19" s="638"/>
      <c r="D19" s="638"/>
      <c r="E19" s="638"/>
      <c r="F19" s="638"/>
      <c r="G19" s="638"/>
      <c r="H19" s="638"/>
      <c r="I19" s="638"/>
      <c r="J19" s="638"/>
      <c r="K19" s="638"/>
    </row>
    <row r="20" spans="1:11" ht="27" customHeight="1">
      <c r="B20" s="259" t="s">
        <v>104</v>
      </c>
      <c r="C20" s="631" t="s">
        <v>324</v>
      </c>
      <c r="D20" s="631"/>
      <c r="E20" s="631"/>
      <c r="F20" s="631"/>
      <c r="G20" s="631"/>
      <c r="H20" s="631"/>
      <c r="I20" s="631"/>
      <c r="J20" s="631"/>
      <c r="K20" s="631"/>
    </row>
    <row r="21" spans="1:11">
      <c r="C21" s="281" t="s">
        <v>28</v>
      </c>
      <c r="D21" s="637" t="s">
        <v>325</v>
      </c>
      <c r="E21" s="637"/>
      <c r="F21" s="637"/>
      <c r="G21" s="637"/>
      <c r="H21" s="637"/>
      <c r="I21" s="637"/>
      <c r="J21" s="637"/>
      <c r="K21" s="637"/>
    </row>
    <row r="22" spans="1:11">
      <c r="C22" s="281" t="s">
        <v>28</v>
      </c>
      <c r="D22" s="637" t="s">
        <v>326</v>
      </c>
      <c r="E22" s="637"/>
      <c r="F22" s="637"/>
      <c r="G22" s="637"/>
      <c r="H22" s="637"/>
      <c r="I22" s="637"/>
      <c r="J22" s="637"/>
      <c r="K22" s="637"/>
    </row>
    <row r="23" spans="1:11" ht="24.95" customHeight="1">
      <c r="C23" s="281" t="s">
        <v>28</v>
      </c>
      <c r="D23" s="631" t="s">
        <v>327</v>
      </c>
      <c r="E23" s="631"/>
      <c r="F23" s="631"/>
      <c r="G23" s="631"/>
      <c r="H23" s="631"/>
      <c r="I23" s="631"/>
      <c r="J23" s="631"/>
      <c r="K23" s="631"/>
    </row>
    <row r="24" spans="1:11" ht="36" customHeight="1">
      <c r="C24" s="281" t="s">
        <v>28</v>
      </c>
      <c r="D24" s="631" t="s">
        <v>328</v>
      </c>
      <c r="E24" s="631"/>
      <c r="F24" s="631"/>
      <c r="G24" s="631"/>
      <c r="H24" s="631"/>
      <c r="I24" s="631"/>
      <c r="J24" s="631"/>
      <c r="K24" s="631"/>
    </row>
    <row r="25" spans="1:11" s="261" customFormat="1" ht="27" customHeight="1">
      <c r="B25" s="631" t="s">
        <v>265</v>
      </c>
      <c r="C25" s="631"/>
      <c r="D25" s="631"/>
      <c r="E25" s="631"/>
      <c r="F25" s="631"/>
      <c r="G25" s="631"/>
      <c r="H25" s="631"/>
      <c r="I25" s="631"/>
      <c r="J25" s="631"/>
      <c r="K25" s="631"/>
    </row>
    <row r="26" spans="1:11" s="261" customFormat="1" ht="5.0999999999999996" customHeight="1">
      <c r="B26" s="253"/>
      <c r="C26" s="253"/>
      <c r="D26" s="253"/>
      <c r="E26" s="253"/>
      <c r="F26" s="253"/>
      <c r="G26" s="253"/>
      <c r="H26" s="253"/>
      <c r="I26" s="253"/>
      <c r="J26" s="253"/>
      <c r="K26" s="253"/>
    </row>
    <row r="27" spans="1:11" s="261" customFormat="1" ht="27" customHeight="1">
      <c r="A27" s="260" t="s">
        <v>256</v>
      </c>
      <c r="B27" s="634" t="s">
        <v>323</v>
      </c>
      <c r="C27" s="634"/>
      <c r="D27" s="634"/>
      <c r="E27" s="634"/>
      <c r="F27" s="634"/>
      <c r="G27" s="634"/>
      <c r="H27" s="634"/>
      <c r="I27" s="634"/>
      <c r="J27" s="634"/>
      <c r="K27" s="634"/>
    </row>
    <row r="28" spans="1:11" s="261" customFormat="1" ht="51.75" customHeight="1">
      <c r="A28" s="260" t="s">
        <v>257</v>
      </c>
      <c r="B28" s="631" t="s">
        <v>332</v>
      </c>
      <c r="C28" s="631"/>
      <c r="D28" s="631"/>
      <c r="E28" s="631"/>
      <c r="F28" s="631"/>
      <c r="G28" s="631"/>
      <c r="H28" s="631"/>
      <c r="I28" s="631"/>
      <c r="J28" s="631"/>
      <c r="K28" s="631"/>
    </row>
    <row r="29" spans="1:11" s="261" customFormat="1" ht="23.25" customHeight="1">
      <c r="A29" s="260"/>
      <c r="B29" s="259" t="s">
        <v>104</v>
      </c>
      <c r="C29" s="631" t="s">
        <v>331</v>
      </c>
      <c r="D29" s="631"/>
      <c r="E29" s="631"/>
      <c r="F29" s="631"/>
      <c r="G29" s="631"/>
      <c r="H29" s="631"/>
      <c r="I29" s="631"/>
      <c r="J29" s="631"/>
      <c r="K29" s="631"/>
    </row>
    <row r="30" spans="1:11" s="261" customFormat="1">
      <c r="B30" s="259" t="s">
        <v>104</v>
      </c>
      <c r="C30" s="631" t="s">
        <v>333</v>
      </c>
      <c r="D30" s="634"/>
      <c r="E30" s="634"/>
      <c r="F30" s="634"/>
      <c r="G30" s="634"/>
      <c r="H30" s="634"/>
      <c r="I30" s="634"/>
      <c r="J30" s="634"/>
      <c r="K30" s="634"/>
    </row>
    <row r="31" spans="1:11" s="261" customFormat="1" ht="27.75" customHeight="1">
      <c r="B31" s="259" t="s">
        <v>104</v>
      </c>
      <c r="C31" s="634" t="s">
        <v>329</v>
      </c>
      <c r="D31" s="634"/>
      <c r="E31" s="634"/>
      <c r="F31" s="634"/>
      <c r="G31" s="634"/>
      <c r="H31" s="634"/>
      <c r="I31" s="634"/>
      <c r="J31" s="634"/>
      <c r="K31" s="634"/>
    </row>
    <row r="32" spans="1:11" ht="5.0999999999999996" customHeight="1">
      <c r="A32" s="241"/>
    </row>
    <row r="33" spans="1:12">
      <c r="A33" s="260" t="s">
        <v>256</v>
      </c>
      <c r="B33" s="636" t="s">
        <v>250</v>
      </c>
      <c r="C33" s="636"/>
      <c r="D33" s="636"/>
      <c r="E33" s="636"/>
      <c r="F33" s="636"/>
      <c r="G33" s="636"/>
      <c r="H33" s="636"/>
      <c r="I33" s="636"/>
      <c r="J33" s="636"/>
      <c r="K33" s="636"/>
    </row>
    <row r="34" spans="1:12" ht="112.5" customHeight="1">
      <c r="A34" s="260" t="s">
        <v>257</v>
      </c>
      <c r="B34" s="639" t="s">
        <v>334</v>
      </c>
      <c r="C34" s="639"/>
      <c r="D34" s="639"/>
      <c r="E34" s="639"/>
      <c r="F34" s="639"/>
      <c r="G34" s="639"/>
      <c r="H34" s="639"/>
      <c r="I34" s="639"/>
      <c r="J34" s="639"/>
      <c r="K34" s="639"/>
    </row>
    <row r="35" spans="1:12">
      <c r="A35" s="263"/>
      <c r="B35" s="641" t="s">
        <v>264</v>
      </c>
      <c r="C35" s="641"/>
      <c r="D35" s="641"/>
      <c r="E35" s="641"/>
      <c r="F35" s="641"/>
      <c r="G35" s="641"/>
      <c r="H35" s="641"/>
      <c r="I35" s="641"/>
      <c r="J35" s="641"/>
      <c r="K35" s="641"/>
      <c r="L35" s="262"/>
    </row>
    <row r="36" spans="1:12" ht="5.0999999999999996" customHeight="1">
      <c r="A36" s="241"/>
    </row>
    <row r="37" spans="1:12">
      <c r="A37" s="260" t="s">
        <v>256</v>
      </c>
      <c r="B37" s="279" t="s">
        <v>252</v>
      </c>
      <c r="C37" s="279"/>
      <c r="D37" s="279"/>
      <c r="E37" s="279"/>
      <c r="F37" s="279"/>
      <c r="G37" s="279"/>
      <c r="H37" s="279"/>
      <c r="I37" s="279"/>
      <c r="J37" s="279"/>
      <c r="K37" s="279"/>
    </row>
    <row r="38" spans="1:12">
      <c r="A38" s="260" t="s">
        <v>257</v>
      </c>
      <c r="B38" s="625" t="s">
        <v>258</v>
      </c>
      <c r="C38" s="625"/>
      <c r="D38" s="625"/>
      <c r="E38" s="625"/>
      <c r="F38" s="625"/>
      <c r="G38" s="625"/>
      <c r="H38" s="625"/>
      <c r="I38" s="625"/>
      <c r="J38" s="625"/>
      <c r="K38" s="625"/>
    </row>
    <row r="39" spans="1:12">
      <c r="B39" s="265" t="s">
        <v>278</v>
      </c>
      <c r="C39" s="637" t="s">
        <v>335</v>
      </c>
      <c r="D39" s="637"/>
      <c r="E39" s="637"/>
      <c r="F39" s="637"/>
      <c r="G39" s="637"/>
      <c r="H39" s="637"/>
      <c r="I39" s="637"/>
      <c r="J39" s="637"/>
      <c r="K39" s="637"/>
    </row>
    <row r="40" spans="1:12" ht="27.75" customHeight="1">
      <c r="B40" s="265" t="s">
        <v>279</v>
      </c>
      <c r="C40" s="631" t="s">
        <v>336</v>
      </c>
      <c r="D40" s="631"/>
      <c r="E40" s="631"/>
      <c r="F40" s="631"/>
      <c r="G40" s="631"/>
      <c r="H40" s="631"/>
      <c r="I40" s="631"/>
      <c r="J40" s="631"/>
      <c r="K40" s="631"/>
    </row>
    <row r="41" spans="1:12" ht="25.5" customHeight="1">
      <c r="A41" s="241"/>
      <c r="B41" s="631" t="s">
        <v>330</v>
      </c>
      <c r="C41" s="631"/>
      <c r="D41" s="631"/>
      <c r="E41" s="631"/>
      <c r="F41" s="631"/>
      <c r="G41" s="631"/>
      <c r="H41" s="631"/>
      <c r="I41" s="631"/>
      <c r="J41" s="631"/>
      <c r="K41" s="631"/>
    </row>
    <row r="42" spans="1:12" ht="5.0999999999999996" customHeight="1"/>
    <row r="43" spans="1:12" s="246" customFormat="1" ht="30" customHeight="1">
      <c r="A43" s="260" t="s">
        <v>256</v>
      </c>
      <c r="B43" s="634" t="s">
        <v>309</v>
      </c>
      <c r="C43" s="634"/>
      <c r="D43" s="634"/>
      <c r="E43" s="634"/>
      <c r="F43" s="634"/>
      <c r="G43" s="634"/>
      <c r="H43" s="634"/>
      <c r="I43" s="634"/>
      <c r="J43" s="634"/>
      <c r="K43" s="634"/>
    </row>
    <row r="44" spans="1:12" s="246" customFormat="1" ht="65.099999999999994" customHeight="1">
      <c r="A44" s="264" t="s">
        <v>257</v>
      </c>
      <c r="B44" s="625" t="s">
        <v>338</v>
      </c>
      <c r="C44" s="625"/>
      <c r="D44" s="625"/>
      <c r="E44" s="625"/>
      <c r="F44" s="625"/>
      <c r="G44" s="625"/>
      <c r="H44" s="625"/>
      <c r="I44" s="625"/>
      <c r="J44" s="625"/>
      <c r="K44" s="625"/>
    </row>
    <row r="45" spans="1:12" ht="9.9499999999999993" customHeight="1">
      <c r="A45" s="260"/>
    </row>
    <row r="46" spans="1:12">
      <c r="A46" s="260" t="s">
        <v>256</v>
      </c>
      <c r="B46" s="636" t="s">
        <v>253</v>
      </c>
      <c r="C46" s="636"/>
      <c r="D46" s="636"/>
      <c r="E46" s="636"/>
      <c r="F46" s="636"/>
      <c r="G46" s="636"/>
      <c r="H46" s="636"/>
      <c r="I46" s="636"/>
      <c r="J46" s="636"/>
      <c r="K46" s="636"/>
    </row>
    <row r="47" spans="1:12" s="246" customFormat="1" ht="51.75" customHeight="1">
      <c r="A47" s="264" t="s">
        <v>257</v>
      </c>
      <c r="B47" s="625" t="s">
        <v>337</v>
      </c>
      <c r="C47" s="625"/>
      <c r="D47" s="625"/>
      <c r="E47" s="625"/>
      <c r="F47" s="625"/>
      <c r="G47" s="625"/>
      <c r="H47" s="625"/>
      <c r="I47" s="625"/>
      <c r="J47" s="625"/>
      <c r="K47" s="625"/>
    </row>
    <row r="48" spans="1:12" s="246" customFormat="1" ht="5.0999999999999996" customHeight="1">
      <c r="A48" s="264"/>
      <c r="B48" s="278"/>
      <c r="C48" s="278"/>
      <c r="D48" s="278"/>
      <c r="E48" s="278"/>
      <c r="F48" s="278"/>
      <c r="G48" s="278"/>
      <c r="H48" s="278"/>
      <c r="I48" s="278"/>
      <c r="J48" s="278"/>
      <c r="K48" s="278"/>
    </row>
    <row r="49" spans="1:11" ht="24.75" customHeight="1">
      <c r="A49" s="260" t="s">
        <v>256</v>
      </c>
      <c r="B49" s="634" t="s">
        <v>254</v>
      </c>
      <c r="C49" s="634"/>
      <c r="D49" s="634"/>
      <c r="E49" s="634"/>
      <c r="F49" s="634"/>
      <c r="G49" s="634"/>
      <c r="H49" s="634"/>
      <c r="I49" s="634"/>
      <c r="J49" s="634"/>
      <c r="K49" s="634"/>
    </row>
    <row r="50" spans="1:11" ht="101.25" customHeight="1">
      <c r="A50" s="260" t="s">
        <v>257</v>
      </c>
      <c r="B50" s="635" t="s">
        <v>339</v>
      </c>
      <c r="C50" s="635"/>
      <c r="D50" s="635"/>
      <c r="E50" s="635"/>
      <c r="F50" s="635"/>
      <c r="G50" s="635"/>
      <c r="H50" s="635"/>
      <c r="I50" s="635"/>
      <c r="J50" s="635"/>
      <c r="K50" s="635"/>
    </row>
    <row r="51" spans="1:11" ht="5.0999999999999996" customHeight="1">
      <c r="A51" s="260"/>
      <c r="B51" s="280"/>
      <c r="C51" s="280"/>
      <c r="D51" s="280"/>
      <c r="E51" s="280"/>
      <c r="F51" s="280"/>
      <c r="G51" s="280"/>
      <c r="H51" s="280"/>
      <c r="I51" s="280"/>
      <c r="J51" s="280"/>
      <c r="K51" s="280"/>
    </row>
    <row r="52" spans="1:11" ht="15" customHeight="1">
      <c r="A52" s="260" t="s">
        <v>256</v>
      </c>
      <c r="B52" s="634" t="s">
        <v>340</v>
      </c>
      <c r="C52" s="634"/>
      <c r="D52" s="634"/>
      <c r="E52" s="634"/>
      <c r="F52" s="634"/>
      <c r="G52" s="634"/>
      <c r="H52" s="634"/>
      <c r="I52" s="634"/>
      <c r="J52" s="634"/>
      <c r="K52" s="634"/>
    </row>
    <row r="53" spans="1:11">
      <c r="A53" s="260" t="s">
        <v>257</v>
      </c>
      <c r="B53" s="635" t="s">
        <v>341</v>
      </c>
      <c r="C53" s="635"/>
      <c r="D53" s="635"/>
      <c r="E53" s="635"/>
      <c r="F53" s="635"/>
      <c r="G53" s="635"/>
      <c r="H53" s="635"/>
      <c r="I53" s="635"/>
      <c r="J53" s="635"/>
      <c r="K53" s="635"/>
    </row>
    <row r="54" spans="1:11">
      <c r="A54" s="260"/>
      <c r="B54" s="247" t="s">
        <v>235</v>
      </c>
      <c r="C54" s="635" t="s">
        <v>342</v>
      </c>
      <c r="D54" s="635"/>
      <c r="E54" s="635"/>
      <c r="F54" s="635"/>
      <c r="G54" s="635"/>
      <c r="H54" s="635"/>
      <c r="I54" s="635"/>
      <c r="J54" s="635"/>
      <c r="K54" s="635"/>
    </row>
    <row r="55" spans="1:11" ht="25.5" customHeight="1">
      <c r="A55" s="260"/>
      <c r="B55" s="247" t="s">
        <v>235</v>
      </c>
      <c r="C55" s="635" t="s">
        <v>206</v>
      </c>
      <c r="D55" s="635"/>
      <c r="E55" s="635"/>
      <c r="F55" s="635"/>
      <c r="G55" s="635"/>
      <c r="H55" s="635"/>
      <c r="I55" s="635"/>
      <c r="J55" s="635"/>
      <c r="K55" s="635"/>
    </row>
    <row r="56" spans="1:11">
      <c r="A56" s="260"/>
      <c r="B56" s="247" t="s">
        <v>235</v>
      </c>
      <c r="C56" s="635" t="s">
        <v>343</v>
      </c>
      <c r="D56" s="635"/>
      <c r="E56" s="635"/>
      <c r="F56" s="635"/>
      <c r="G56" s="635"/>
      <c r="H56" s="635"/>
      <c r="I56" s="635"/>
      <c r="J56" s="635"/>
      <c r="K56" s="635"/>
    </row>
    <row r="57" spans="1:11">
      <c r="A57" s="260"/>
      <c r="B57" s="247" t="s">
        <v>235</v>
      </c>
      <c r="C57" s="635" t="s">
        <v>208</v>
      </c>
      <c r="D57" s="635"/>
      <c r="E57" s="635"/>
      <c r="F57" s="635"/>
      <c r="G57" s="635"/>
      <c r="H57" s="635"/>
      <c r="I57" s="635"/>
      <c r="J57" s="635"/>
      <c r="K57" s="635"/>
    </row>
    <row r="58" spans="1:11">
      <c r="A58" s="260"/>
      <c r="B58" s="247" t="s">
        <v>235</v>
      </c>
      <c r="C58" s="635" t="s">
        <v>344</v>
      </c>
      <c r="D58" s="635"/>
      <c r="E58" s="635"/>
      <c r="F58" s="635"/>
      <c r="G58" s="635"/>
      <c r="H58" s="635"/>
      <c r="I58" s="635"/>
      <c r="J58" s="635"/>
      <c r="K58" s="635"/>
    </row>
    <row r="59" spans="1:11">
      <c r="A59" s="260"/>
      <c r="B59" s="247" t="s">
        <v>235</v>
      </c>
      <c r="C59" s="635" t="s">
        <v>210</v>
      </c>
      <c r="D59" s="635"/>
      <c r="E59" s="635"/>
      <c r="F59" s="635"/>
      <c r="G59" s="635"/>
      <c r="H59" s="635"/>
      <c r="I59" s="635"/>
      <c r="J59" s="635"/>
      <c r="K59" s="635"/>
    </row>
    <row r="60" spans="1:11">
      <c r="A60" s="260"/>
      <c r="B60" s="247" t="s">
        <v>235</v>
      </c>
      <c r="C60" s="635" t="s">
        <v>211</v>
      </c>
      <c r="D60" s="635"/>
      <c r="E60" s="635"/>
      <c r="F60" s="635"/>
      <c r="G60" s="635"/>
      <c r="H60" s="635"/>
      <c r="I60" s="635"/>
      <c r="J60" s="635"/>
      <c r="K60" s="635"/>
    </row>
    <row r="61" spans="1:11">
      <c r="A61" s="260"/>
      <c r="B61" s="247" t="s">
        <v>235</v>
      </c>
      <c r="C61" s="635" t="s">
        <v>212</v>
      </c>
      <c r="D61" s="635"/>
      <c r="E61" s="635"/>
      <c r="F61" s="635"/>
      <c r="G61" s="635"/>
      <c r="H61" s="635"/>
      <c r="I61" s="635"/>
      <c r="J61" s="635"/>
      <c r="K61" s="635"/>
    </row>
    <row r="62" spans="1:11" ht="63" customHeight="1">
      <c r="A62" s="260"/>
      <c r="B62" s="247" t="s">
        <v>235</v>
      </c>
      <c r="C62" s="635" t="s">
        <v>345</v>
      </c>
      <c r="D62" s="635"/>
      <c r="E62" s="635"/>
      <c r="F62" s="635"/>
      <c r="G62" s="635"/>
      <c r="H62" s="635"/>
      <c r="I62" s="635"/>
      <c r="J62" s="635"/>
      <c r="K62" s="635"/>
    </row>
    <row r="63" spans="1:11" ht="5.0999999999999996" customHeight="1">
      <c r="A63" s="260"/>
      <c r="B63" s="255"/>
    </row>
    <row r="64" spans="1:11">
      <c r="A64" s="260" t="s">
        <v>256</v>
      </c>
      <c r="B64" s="636" t="s">
        <v>259</v>
      </c>
      <c r="C64" s="636"/>
      <c r="D64" s="636"/>
      <c r="E64" s="636"/>
      <c r="F64" s="636"/>
      <c r="G64" s="636"/>
      <c r="H64" s="636"/>
      <c r="I64" s="636"/>
      <c r="J64" s="636"/>
      <c r="K64" s="636"/>
    </row>
    <row r="65" spans="1:11">
      <c r="A65" s="260" t="s">
        <v>257</v>
      </c>
      <c r="B65" s="644" t="s">
        <v>346</v>
      </c>
      <c r="C65" s="645"/>
      <c r="D65" s="645"/>
      <c r="E65" s="645"/>
      <c r="F65" s="645"/>
      <c r="G65" s="645"/>
      <c r="H65" s="645"/>
      <c r="I65" s="645"/>
      <c r="J65" s="645"/>
      <c r="K65" s="645"/>
    </row>
    <row r="66" spans="1:11">
      <c r="B66" s="247" t="s">
        <v>235</v>
      </c>
      <c r="C66" s="646" t="s">
        <v>266</v>
      </c>
      <c r="D66" s="647"/>
      <c r="E66" s="647"/>
      <c r="F66" s="647"/>
      <c r="G66" s="647"/>
      <c r="H66" s="647"/>
      <c r="I66" s="647"/>
      <c r="J66" s="647"/>
      <c r="K66" s="647"/>
    </row>
    <row r="67" spans="1:11" ht="9.9499999999999993" customHeight="1">
      <c r="A67" s="258"/>
    </row>
    <row r="68" spans="1:11">
      <c r="B68" s="644" t="s">
        <v>260</v>
      </c>
      <c r="C68" s="645"/>
      <c r="D68" s="645"/>
      <c r="E68" s="645"/>
      <c r="F68" s="645"/>
      <c r="G68" s="645"/>
      <c r="H68" s="645"/>
      <c r="I68" s="645"/>
      <c r="J68" s="645"/>
      <c r="K68" s="645"/>
    </row>
    <row r="69" spans="1:11">
      <c r="B69" s="247" t="s">
        <v>235</v>
      </c>
      <c r="C69" s="646" t="s">
        <v>267</v>
      </c>
      <c r="D69" s="647"/>
      <c r="E69" s="647"/>
      <c r="F69" s="647"/>
      <c r="G69" s="647"/>
      <c r="H69" s="647"/>
      <c r="I69" s="647"/>
      <c r="J69" s="647"/>
      <c r="K69" s="647"/>
    </row>
    <row r="70" spans="1:11">
      <c r="B70" s="247" t="s">
        <v>235</v>
      </c>
      <c r="C70" s="646" t="s">
        <v>268</v>
      </c>
      <c r="D70" s="647"/>
      <c r="E70" s="647"/>
      <c r="F70" s="647"/>
      <c r="G70" s="647"/>
      <c r="H70" s="647"/>
      <c r="I70" s="647"/>
      <c r="J70" s="647"/>
      <c r="K70" s="647"/>
    </row>
    <row r="71" spans="1:11" ht="9.9499999999999993" customHeight="1">
      <c r="A71" s="258"/>
    </row>
    <row r="72" spans="1:11">
      <c r="B72" s="644" t="s">
        <v>261</v>
      </c>
      <c r="C72" s="644"/>
      <c r="D72" s="644"/>
      <c r="E72" s="644"/>
      <c r="F72" s="644"/>
      <c r="G72" s="644"/>
      <c r="H72" s="644"/>
      <c r="I72" s="644"/>
      <c r="J72" s="644"/>
      <c r="K72" s="644"/>
    </row>
    <row r="73" spans="1:11" ht="27" customHeight="1">
      <c r="B73" s="247" t="s">
        <v>235</v>
      </c>
      <c r="C73" s="635" t="s">
        <v>269</v>
      </c>
      <c r="D73" s="648"/>
      <c r="E73" s="648"/>
      <c r="F73" s="648"/>
      <c r="G73" s="648"/>
      <c r="H73" s="648"/>
      <c r="I73" s="648"/>
      <c r="J73" s="648"/>
      <c r="K73" s="648"/>
    </row>
    <row r="74" spans="1:11">
      <c r="B74" s="247" t="s">
        <v>235</v>
      </c>
      <c r="C74" s="646" t="s">
        <v>270</v>
      </c>
      <c r="D74" s="647"/>
      <c r="E74" s="647"/>
      <c r="F74" s="647"/>
      <c r="G74" s="647"/>
      <c r="H74" s="647"/>
      <c r="I74" s="647"/>
      <c r="J74" s="647"/>
      <c r="K74" s="647"/>
    </row>
    <row r="75" spans="1:11" ht="9.9499999999999993" customHeight="1">
      <c r="A75" s="257"/>
    </row>
    <row r="76" spans="1:11">
      <c r="B76" s="644" t="s">
        <v>262</v>
      </c>
      <c r="C76" s="644"/>
      <c r="D76" s="644"/>
      <c r="E76" s="644"/>
      <c r="F76" s="644"/>
      <c r="G76" s="644"/>
      <c r="H76" s="644"/>
      <c r="I76" s="644"/>
      <c r="J76" s="644"/>
      <c r="K76" s="644"/>
    </row>
    <row r="77" spans="1:11" ht="24.95" customHeight="1">
      <c r="B77" s="247" t="s">
        <v>235</v>
      </c>
      <c r="C77" s="635" t="s">
        <v>271</v>
      </c>
      <c r="D77" s="648"/>
      <c r="E77" s="648"/>
      <c r="F77" s="648"/>
      <c r="G77" s="648"/>
      <c r="H77" s="648"/>
      <c r="I77" s="648"/>
      <c r="J77" s="648"/>
      <c r="K77" s="648"/>
    </row>
    <row r="78" spans="1:11" ht="54" customHeight="1">
      <c r="B78" s="247" t="s">
        <v>235</v>
      </c>
      <c r="C78" s="635" t="s">
        <v>272</v>
      </c>
      <c r="D78" s="648"/>
      <c r="E78" s="648"/>
      <c r="F78" s="648"/>
      <c r="G78" s="648"/>
      <c r="H78" s="648"/>
      <c r="I78" s="648"/>
      <c r="J78" s="648"/>
      <c r="K78" s="648"/>
    </row>
    <row r="79" spans="1:11" ht="24.95" customHeight="1">
      <c r="B79" s="247" t="s">
        <v>235</v>
      </c>
      <c r="C79" s="635" t="s">
        <v>273</v>
      </c>
      <c r="D79" s="648"/>
      <c r="E79" s="648"/>
      <c r="F79" s="648"/>
      <c r="G79" s="648"/>
      <c r="H79" s="648"/>
      <c r="I79" s="648"/>
      <c r="J79" s="648"/>
      <c r="K79" s="648"/>
    </row>
    <row r="80" spans="1:11" ht="24.95" customHeight="1">
      <c r="B80" s="247" t="s">
        <v>235</v>
      </c>
      <c r="C80" s="635" t="s">
        <v>274</v>
      </c>
      <c r="D80" s="648"/>
      <c r="E80" s="648"/>
      <c r="F80" s="648"/>
      <c r="G80" s="648"/>
      <c r="H80" s="648"/>
      <c r="I80" s="648"/>
      <c r="J80" s="648"/>
      <c r="K80" s="648"/>
    </row>
    <row r="81" spans="1:13" ht="9.9499999999999993" customHeight="1">
      <c r="A81" s="257"/>
    </row>
    <row r="82" spans="1:13">
      <c r="B82" s="644" t="s">
        <v>263</v>
      </c>
      <c r="C82" s="644"/>
      <c r="D82" s="644"/>
      <c r="E82" s="644"/>
      <c r="F82" s="644"/>
      <c r="G82" s="644"/>
      <c r="H82" s="644"/>
      <c r="I82" s="644"/>
      <c r="J82" s="644"/>
      <c r="K82" s="644"/>
    </row>
    <row r="83" spans="1:13">
      <c r="B83" s="247" t="s">
        <v>235</v>
      </c>
      <c r="C83" s="646" t="s">
        <v>275</v>
      </c>
      <c r="D83" s="647"/>
      <c r="E83" s="647"/>
      <c r="F83" s="647"/>
      <c r="G83" s="647"/>
      <c r="H83" s="647"/>
      <c r="I83" s="647"/>
      <c r="J83" s="647"/>
      <c r="K83" s="647"/>
    </row>
    <row r="84" spans="1:13">
      <c r="B84" s="247" t="s">
        <v>235</v>
      </c>
      <c r="C84" s="646" t="s">
        <v>276</v>
      </c>
      <c r="D84" s="647"/>
      <c r="E84" s="647"/>
      <c r="F84" s="647"/>
      <c r="G84" s="647"/>
      <c r="H84" s="647"/>
      <c r="I84" s="647"/>
      <c r="J84" s="647"/>
      <c r="K84" s="647"/>
    </row>
    <row r="85" spans="1:13" ht="39.75" customHeight="1">
      <c r="B85" s="247" t="s">
        <v>235</v>
      </c>
      <c r="C85" s="635" t="s">
        <v>277</v>
      </c>
      <c r="D85" s="648"/>
      <c r="E85" s="648"/>
      <c r="F85" s="648"/>
      <c r="G85" s="648"/>
      <c r="H85" s="648"/>
      <c r="I85" s="648"/>
      <c r="J85" s="648"/>
      <c r="K85" s="648"/>
    </row>
    <row r="86" spans="1:13" ht="9.9499999999999993" customHeight="1"/>
    <row r="87" spans="1:13">
      <c r="A87" s="274" t="s">
        <v>42</v>
      </c>
      <c r="B87" s="275"/>
      <c r="C87" s="275"/>
      <c r="D87" s="275"/>
      <c r="E87" s="275"/>
      <c r="F87" s="275"/>
      <c r="G87" s="275"/>
      <c r="H87" s="275"/>
      <c r="I87" s="275"/>
      <c r="J87" s="275"/>
      <c r="K87" s="275"/>
      <c r="L87" s="275"/>
      <c r="M87" s="275"/>
    </row>
    <row r="88" spans="1:13">
      <c r="A88" s="282" t="str">
        <f>'06-123 Page 1'!$B$42</f>
        <v>DSHS 06-123 (REV. 01/2023)</v>
      </c>
      <c r="B88" s="276"/>
      <c r="C88" s="276"/>
      <c r="D88" s="276"/>
      <c r="E88" s="276"/>
      <c r="F88" s="276"/>
      <c r="G88" s="276"/>
      <c r="H88" s="276"/>
      <c r="I88" s="276"/>
      <c r="J88" s="276"/>
      <c r="K88" s="276"/>
      <c r="L88" s="276"/>
      <c r="M88" s="276"/>
    </row>
  </sheetData>
  <sheetProtection sheet="1" objects="1" scenarios="1"/>
  <mergeCells count="70">
    <mergeCell ref="B68:K68"/>
    <mergeCell ref="C80:K80"/>
    <mergeCell ref="C83:K83"/>
    <mergeCell ref="C84:K84"/>
    <mergeCell ref="C85:K85"/>
    <mergeCell ref="B72:K72"/>
    <mergeCell ref="B76:K76"/>
    <mergeCell ref="B82:K82"/>
    <mergeCell ref="C69:K69"/>
    <mergeCell ref="C70:K70"/>
    <mergeCell ref="C73:K73"/>
    <mergeCell ref="C74:K74"/>
    <mergeCell ref="C77:K77"/>
    <mergeCell ref="C78:K78"/>
    <mergeCell ref="C79:K79"/>
    <mergeCell ref="B64:K64"/>
    <mergeCell ref="B65:K65"/>
    <mergeCell ref="C66:K66"/>
    <mergeCell ref="B49:K49"/>
    <mergeCell ref="B44:K44"/>
    <mergeCell ref="C54:K54"/>
    <mergeCell ref="C55:K55"/>
    <mergeCell ref="C56:K56"/>
    <mergeCell ref="C57:K57"/>
    <mergeCell ref="C58:K58"/>
    <mergeCell ref="C59:K59"/>
    <mergeCell ref="C60:K60"/>
    <mergeCell ref="C61:K61"/>
    <mergeCell ref="C62:K62"/>
    <mergeCell ref="B46:K46"/>
    <mergeCell ref="B47:K47"/>
    <mergeCell ref="A1:K1"/>
    <mergeCell ref="A2:K2"/>
    <mergeCell ref="B35:K35"/>
    <mergeCell ref="A17:I17"/>
    <mergeCell ref="A4:I4"/>
    <mergeCell ref="A5:K5"/>
    <mergeCell ref="B13:K13"/>
    <mergeCell ref="A15:K15"/>
    <mergeCell ref="B14:K14"/>
    <mergeCell ref="B6:K6"/>
    <mergeCell ref="B12:K12"/>
    <mergeCell ref="B8:K8"/>
    <mergeCell ref="B9:K9"/>
    <mergeCell ref="B11:K11"/>
    <mergeCell ref="B10:K10"/>
    <mergeCell ref="B7:K7"/>
    <mergeCell ref="B38:K38"/>
    <mergeCell ref="C39:K39"/>
    <mergeCell ref="C40:K40"/>
    <mergeCell ref="B19:K19"/>
    <mergeCell ref="C20:K20"/>
    <mergeCell ref="C29:K29"/>
    <mergeCell ref="C30:K30"/>
    <mergeCell ref="C31:K31"/>
    <mergeCell ref="B34:K34"/>
    <mergeCell ref="B18:K18"/>
    <mergeCell ref="B33:K33"/>
    <mergeCell ref="B25:K25"/>
    <mergeCell ref="B27:K27"/>
    <mergeCell ref="B28:K28"/>
    <mergeCell ref="D21:K21"/>
    <mergeCell ref="D22:K22"/>
    <mergeCell ref="D23:K23"/>
    <mergeCell ref="D24:K24"/>
    <mergeCell ref="B52:K52"/>
    <mergeCell ref="B53:K53"/>
    <mergeCell ref="B41:K41"/>
    <mergeCell ref="B50:K50"/>
    <mergeCell ref="B43:K43"/>
  </mergeCells>
  <hyperlinks>
    <hyperlink ref="B35" r:id="rId1" xr:uid="{00000000-0004-0000-0500-000001000000}"/>
  </hyperlinks>
  <pageMargins left="0.25" right="0.25" top="0.75" bottom="0.75" header="0.3" footer="0.3"/>
  <pageSetup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06-123 Page 1</vt:lpstr>
      <vt:lpstr>Instructor Information Page 2</vt:lpstr>
      <vt:lpstr>Student Information Page 3</vt:lpstr>
      <vt:lpstr>Supplies Page 4</vt:lpstr>
      <vt:lpstr>HELP</vt:lpstr>
      <vt:lpstr>FAQ</vt:lpstr>
      <vt:lpstr>HELP!OLE_LINK1</vt:lpstr>
      <vt:lpstr>'06-123 Page 1'!Print_Area</vt:lpstr>
      <vt:lpstr>FAQ!Print_Area</vt:lpstr>
      <vt:lpstr>HELP!Print_Area</vt:lpstr>
      <vt:lpstr>'Instructor Information Page 2'!Print_Area</vt:lpstr>
      <vt:lpstr>'Student Information Page 3'!Print_Area</vt:lpstr>
      <vt:lpstr>'Supplies Page 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Nursing Assistant Training and Testing Reimbursement</dc:title>
  <dc:creator/>
  <cp:lastModifiedBy/>
  <dcterms:created xsi:type="dcterms:W3CDTF">2015-06-05T18:17:20Z</dcterms:created>
  <dcterms:modified xsi:type="dcterms:W3CDTF">2023-01-30T20:51:28Z</dcterms:modified>
</cp:coreProperties>
</file>