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#5 FRMS Staff Folders\Millie\Desktop\Finish\10-326\"/>
    </mc:Choice>
  </mc:AlternateContent>
  <workbookProtection workbookAlgorithmName="SHA-512" workbookHashValue="2LajBRGhvRuNcljiP70xWNGWZJ0CHyuYi/Q0eKN/FuK3L+oij/22J33sUAIYSLOYqMAmuqzVjfbN4ULkIAB+xQ==" workbookSaltValue="9NnsTO7dSVC6Sly/pNAvkQ==" workbookSpinCount="100000" lockStructure="1"/>
  <bookViews>
    <workbookView xWindow="0" yWindow="0" windowWidth="22452" windowHeight="11316"/>
  </bookViews>
  <sheets>
    <sheet name="DSHS LSR Daily Rate" sheetId="8" r:id="rId1"/>
    <sheet name="Res Staff Schedule Reporting" sheetId="7" r:id="rId2"/>
    <sheet name="Signatures &amp; Exp. Tracking" sheetId="9" r:id="rId3"/>
    <sheet name="Admin Rate Table" sheetId="11" r:id="rId4"/>
    <sheet name="Instructions &amp; Lists" sheetId="10" r:id="rId5"/>
  </sheets>
  <externalReferences>
    <externalReference r:id="rId6"/>
  </externalReferences>
  <definedNames>
    <definedName name="_xlnm._FilterDatabase" localSheetId="0" hidden="1">'DSHS LSR Daily Rate'!$B$46:$B$46</definedName>
    <definedName name="Address" localSheetId="3">'[1]DSHS LSR Daily Rate'!$B$14</definedName>
    <definedName name="Address">'DSHS LSR Daily Rate'!$B$14</definedName>
    <definedName name="AGE" localSheetId="3">'[1]DSHS LSR Daily Rate'!$F$10</definedName>
    <definedName name="AGE">'DSHS LSR Daily Rate'!$F$10</definedName>
    <definedName name="Agency" localSheetId="3">'[1]DSHS LSR Daily Rate'!$B$12</definedName>
    <definedName name="Agency">'DSHS LSR Daily Rate'!$B$12</definedName>
    <definedName name="CITY" localSheetId="3">'[1]DSHS LSR Daily Rate'!$C$14</definedName>
    <definedName name="CITY">'DSHS LSR Daily Rate'!$C$14</definedName>
    <definedName name="ClientName" localSheetId="3">'[1]DSHS LSR Daily Rate'!$B$10</definedName>
    <definedName name="ClientName">'DSHS LSR Daily Rate'!$B$10</definedName>
    <definedName name="County" localSheetId="3">'[1]DSHS LSR Daily Rate'!$E$8</definedName>
    <definedName name="County">'DSHS LSR Daily Rate'!$E$8</definedName>
    <definedName name="DATE_OF_BIRTH" localSheetId="3">'[1]DSHS LSR Daily Rate'!$E$10</definedName>
    <definedName name="DATE_OF_BIRTH">'DSHS LSR Daily Rate'!$E$10</definedName>
    <definedName name="DDD_NUMBER" localSheetId="3">'[1]DSHS LSR Daily Rate'!$D$10</definedName>
    <definedName name="DDD_NUMBER">'DSHS LSR Daily Rate'!$D$10</definedName>
    <definedName name="Direct_care_staff__Non_School" localSheetId="0">'DSHS LSR Daily Rate'!$D$39</definedName>
    <definedName name="Direct_care_staff__School" localSheetId="0">'DSHS LSR Daily Rate'!$D$38</definedName>
    <definedName name="House" localSheetId="3">'[1]DSHS LSR Daily Rate'!$C$12</definedName>
    <definedName name="House">'DSHS LSR Daily Rate'!$C$12</definedName>
    <definedName name="House_Name">'DSHS LSR Daily Rate'!$D$12</definedName>
    <definedName name="_xlnm.Print_Area" localSheetId="0">'DSHS LSR Daily Rate'!$A$1:$G$58</definedName>
    <definedName name="_xlnm.Print_Area" localSheetId="4">'Instructions &amp; Lists'!$A$1:$A$88</definedName>
    <definedName name="_xlnm.Print_Area" localSheetId="1">'Res Staff Schedule Reporting'!$A$1:$P$60</definedName>
    <definedName name="_xlnm.Print_Area" localSheetId="2">'Signatures &amp; Exp. Tracking'!$A$1:$I$48</definedName>
    <definedName name="_xlnm.Print_Titles" localSheetId="4">'Instructions &amp; Lists'!$1:$2</definedName>
    <definedName name="ProvNum" localSheetId="3">'[1]DSHS LSR Daily Rate'!$E$12</definedName>
    <definedName name="ProvNum">'DSHS LSR Daily Rate'!$E$12</definedName>
    <definedName name="REGION" localSheetId="3">'[1]DSHS LSR Daily Rate'!$F$8</definedName>
    <definedName name="REGION">'DSHS LSR Daily Rate'!$F$8</definedName>
    <definedName name="START_DATE" localSheetId="3">'[1]DSHS LSR Daily Rate'!$F$14</definedName>
    <definedName name="START_DATE">'DSHS LSR Daily Rate'!$F$14</definedName>
    <definedName name="STATE" localSheetId="3">'[1]DSHS LSR Daily Rate'!$D$14</definedName>
    <definedName name="STATE">'DSHS LSR Daily Rate'!$D$14</definedName>
    <definedName name="Z_9047E0D2_2798_11D5_8F29_0000F6C29B27_.wvu.PrintArea" localSheetId="1" hidden="1">'Res Staff Schedule Reporting'!$B$9:$P$59</definedName>
    <definedName name="ZIP_CODE" localSheetId="3">'[1]DSHS LSR Daily Rate'!$E$14</definedName>
    <definedName name="ZIP_CODE">'DSHS LSR Daily Rate'!$E$14</definedName>
  </definedNames>
  <calcPr calcId="162913"/>
  <customWorkbookViews>
    <customWorkbookView name="Colleen Erskine - Personal View" guid="{9047E0D2-2798-11D5-8F29-0000F6C29B27}" mergeInterval="0" personalView="1" maximized="1" windowWidth="1020" windowHeight="632" activeSheetId="1"/>
  </customWorkbookViews>
</workbook>
</file>

<file path=xl/calcChain.xml><?xml version="1.0" encoding="utf-8"?>
<calcChain xmlns="http://schemas.openxmlformats.org/spreadsheetml/2006/main">
  <c r="N56" i="7" l="1"/>
  <c r="M9" i="8" l="1"/>
  <c r="N9" i="8" s="1"/>
  <c r="E19" i="8" s="1"/>
  <c r="M5" i="8"/>
  <c r="N5" i="8" s="1"/>
  <c r="E31" i="8" l="1"/>
  <c r="F54" i="8" l="1"/>
  <c r="E54" i="8" s="1"/>
  <c r="G8" i="9" l="1"/>
  <c r="H8" i="9"/>
  <c r="B10" i="7" l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4" i="10"/>
  <c r="G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4" i="10"/>
  <c r="I10" i="7" l="1"/>
  <c r="M12" i="7" l="1"/>
  <c r="F19" i="8" l="1"/>
  <c r="B17" i="7" l="1"/>
  <c r="F32" i="8" l="1"/>
  <c r="K8" i="7" l="1"/>
  <c r="D49" i="7"/>
  <c r="E49" i="7"/>
  <c r="F49" i="7"/>
  <c r="G49" i="7"/>
  <c r="H49" i="7"/>
  <c r="I49" i="7"/>
  <c r="J49" i="7"/>
  <c r="K49" i="7"/>
  <c r="L49" i="7"/>
  <c r="M49" i="7"/>
  <c r="N49" i="7"/>
  <c r="C49" i="7"/>
  <c r="N54" i="7" l="1"/>
  <c r="J19" i="10"/>
  <c r="L52" i="7"/>
  <c r="L53" i="7"/>
  <c r="E41" i="8"/>
  <c r="J14" i="10" l="1"/>
  <c r="J18" i="10"/>
  <c r="J22" i="10"/>
  <c r="J26" i="10"/>
  <c r="J37" i="10"/>
  <c r="J4" i="10"/>
  <c r="J8" i="10"/>
  <c r="J15" i="10"/>
  <c r="J23" i="10"/>
  <c r="J27" i="10"/>
  <c r="J34" i="10"/>
  <c r="J12" i="10"/>
  <c r="J16" i="10"/>
  <c r="J24" i="10"/>
  <c r="J28" i="10"/>
  <c r="J31" i="10"/>
  <c r="J9" i="10"/>
  <c r="J21" i="10"/>
  <c r="J36" i="10"/>
  <c r="J7" i="10"/>
  <c r="J10" i="10"/>
  <c r="J33" i="10"/>
  <c r="E29" i="8" s="1"/>
  <c r="J11" i="10"/>
  <c r="J30" i="10"/>
  <c r="J38" i="10"/>
  <c r="J5" i="10"/>
  <c r="J20" i="10"/>
  <c r="J35" i="10"/>
  <c r="J6" i="10"/>
  <c r="J13" i="10"/>
  <c r="J17" i="10"/>
  <c r="J25" i="10"/>
  <c r="J29" i="10"/>
  <c r="J32" i="10"/>
  <c r="E28" i="8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E40" i="8" l="1"/>
  <c r="E39" i="8"/>
  <c r="E38" i="8"/>
  <c r="F56" i="7"/>
  <c r="O28" i="7" l="1"/>
  <c r="O29" i="7"/>
  <c r="E12" i="9" l="1"/>
  <c r="I12" i="7"/>
  <c r="F57" i="7" l="1"/>
  <c r="F10" i="8" l="1"/>
  <c r="M14" i="7" l="1"/>
  <c r="K14" i="7"/>
  <c r="I14" i="7"/>
  <c r="G14" i="7"/>
  <c r="B14" i="7"/>
  <c r="K10" i="7"/>
  <c r="M8" i="7"/>
  <c r="M10" i="7"/>
  <c r="E14" i="9"/>
  <c r="O46" i="7"/>
  <c r="B12" i="7"/>
  <c r="H14" i="9"/>
  <c r="G14" i="9"/>
  <c r="F14" i="9"/>
  <c r="B14" i="9"/>
  <c r="B12" i="9"/>
  <c r="G10" i="9"/>
  <c r="E10" i="9"/>
  <c r="B10" i="9"/>
  <c r="F18" i="8"/>
  <c r="F20" i="8"/>
  <c r="O25" i="7"/>
  <c r="O26" i="7"/>
  <c r="O27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7" i="7"/>
  <c r="O48" i="7"/>
  <c r="F21" i="8" l="1"/>
  <c r="N57" i="7"/>
  <c r="H56" i="7"/>
  <c r="D40" i="8" s="1"/>
  <c r="J53" i="7"/>
  <c r="J52" i="7"/>
  <c r="H10" i="9"/>
  <c r="H57" i="7" l="1"/>
  <c r="D29" i="8" s="1"/>
  <c r="L56" i="7"/>
  <c r="F53" i="7"/>
  <c r="F52" i="7"/>
  <c r="H52" i="7" s="1"/>
  <c r="D38" i="8" s="1"/>
  <c r="D41" i="8" l="1"/>
  <c r="F29" i="8"/>
  <c r="F31" i="8"/>
  <c r="F33" i="8" s="1"/>
  <c r="L57" i="7"/>
  <c r="H53" i="7"/>
  <c r="D39" i="8" s="1"/>
  <c r="D28" i="8" l="1"/>
  <c r="F28" i="8" s="1"/>
  <c r="F30" i="8" s="1"/>
  <c r="F34" i="8" s="1"/>
  <c r="L58" i="7"/>
  <c r="N58" i="7" s="1"/>
  <c r="F40" i="8" l="1"/>
  <c r="F41" i="8" l="1"/>
  <c r="F38" i="8"/>
  <c r="F39" i="8" l="1"/>
  <c r="F42" i="8" s="1"/>
  <c r="F46" i="8" s="1"/>
  <c r="F56" i="8" s="1"/>
  <c r="E56" i="8" l="1"/>
  <c r="E46" i="8"/>
</calcChain>
</file>

<file path=xl/comments1.xml><?xml version="1.0" encoding="utf-8"?>
<comments xmlns="http://schemas.openxmlformats.org/spreadsheetml/2006/main">
  <authors>
    <author>Usrey-Scott, Jennifer E (DSHS/MSD)</author>
  </authors>
  <commentList>
    <comment ref="N56" authorId="0" shapeId="0">
      <text>
        <r>
          <rPr>
            <sz val="9"/>
            <color indexed="81"/>
            <rFont val="Tahoma"/>
            <family val="2"/>
          </rPr>
          <t>Number of clients in the home.</t>
        </r>
      </text>
    </comment>
    <comment ref="J57" authorId="0" shapeId="0">
      <text>
        <r>
          <rPr>
            <sz val="9"/>
            <color indexed="81"/>
            <rFont val="Tahoma"/>
            <family val="2"/>
          </rPr>
          <t>Average hours per week divided by total number of homes in the sub-region.</t>
        </r>
      </text>
    </comment>
    <comment ref="N57" authorId="0" shapeId="0">
      <text>
        <r>
          <rPr>
            <sz val="9"/>
            <color indexed="81"/>
            <rFont val="Tahoma"/>
            <family val="2"/>
          </rPr>
          <t>Number of clients in the home.</t>
        </r>
      </text>
    </comment>
  </commentList>
</comments>
</file>

<file path=xl/sharedStrings.xml><?xml version="1.0" encoding="utf-8"?>
<sst xmlns="http://schemas.openxmlformats.org/spreadsheetml/2006/main" count="360" uniqueCount="274">
  <si>
    <t>Time</t>
  </si>
  <si>
    <t>Sunday</t>
  </si>
  <si>
    <t>Monday</t>
  </si>
  <si>
    <t>Tuesday</t>
  </si>
  <si>
    <t>Thursday</t>
  </si>
  <si>
    <t>Friday</t>
  </si>
  <si>
    <t>Saturday</t>
  </si>
  <si>
    <t>6am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</si>
  <si>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</si>
  <si>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</si>
  <si>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</si>
  <si>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</si>
  <si>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</si>
  <si>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</si>
  <si>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</si>
  <si>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</si>
  <si>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</si>
  <si>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</si>
  <si>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</si>
  <si>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</si>
  <si>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</si>
  <si>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</si>
  <si>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9pm</t>
  </si>
  <si>
    <t>10pm</t>
  </si>
  <si>
    <t>11pm</t>
  </si>
  <si>
    <t>12am</t>
  </si>
  <si>
    <t>1am</t>
  </si>
  <si>
    <t>2am</t>
  </si>
  <si>
    <t>3am</t>
  </si>
  <si>
    <t>4am</t>
  </si>
  <si>
    <t>5am</t>
  </si>
  <si>
    <t>DIRECT SERVICE HOURS</t>
  </si>
  <si>
    <t>Program Manager</t>
  </si>
  <si>
    <t>Totals</t>
  </si>
  <si>
    <t>School Days</t>
  </si>
  <si>
    <t>Non-School Days</t>
  </si>
  <si>
    <t>Staff</t>
  </si>
  <si>
    <t>Yearly Hours</t>
  </si>
  <si>
    <t>Direct Service Hours - School</t>
  </si>
  <si>
    <t>Direct Service Hours - Non-School</t>
  </si>
  <si>
    <t>NON-DIRECT ISS HOURS</t>
  </si>
  <si>
    <t>Lead/Supervisor</t>
  </si>
  <si>
    <t>Daily Hours</t>
  </si>
  <si>
    <t>TOTAL DAILY HOURS</t>
  </si>
  <si>
    <t>ADDRESS OF HOME</t>
  </si>
  <si>
    <t>CITY</t>
  </si>
  <si>
    <t>STATE</t>
  </si>
  <si>
    <t>INDIVIDUAL(S) SERVED AT THIS SITE</t>
  </si>
  <si>
    <t>CLIENT NAME</t>
  </si>
  <si>
    <t>NAME OF AGENCY</t>
  </si>
  <si>
    <t>Client transportation assessment amount</t>
  </si>
  <si>
    <t>Food</t>
  </si>
  <si>
    <t xml:space="preserve">STAFF COSTS (TAXES AND BENEFITS) </t>
  </si>
  <si>
    <t>HOURS PER MONTH</t>
  </si>
  <si>
    <t>HOURLY RATE</t>
  </si>
  <si>
    <t>SUBTOTAL</t>
  </si>
  <si>
    <t>AGE</t>
  </si>
  <si>
    <t>DATE OF BIRTH</t>
  </si>
  <si>
    <t>ZIP CODE</t>
  </si>
  <si>
    <t>DAILY RATE</t>
  </si>
  <si>
    <t>AMOUNT PER MONTH</t>
  </si>
  <si>
    <t>START DATE</t>
  </si>
  <si>
    <t>DATE</t>
  </si>
  <si>
    <t>SIGNATURE</t>
  </si>
  <si>
    <t>VPS COORDINATOR</t>
  </si>
  <si>
    <t>Damage allowance (if needed)</t>
  </si>
  <si>
    <t>Direct care staff (School)</t>
  </si>
  <si>
    <t>Direct care staff (Non-School)</t>
  </si>
  <si>
    <t>PRINT NAME</t>
  </si>
  <si>
    <t>REGION</t>
  </si>
  <si>
    <t>HOUSE NAME</t>
  </si>
  <si>
    <t>Non-MSA</t>
  </si>
  <si>
    <t>MSA</t>
  </si>
  <si>
    <t>KING</t>
  </si>
  <si>
    <t>Lead/Supervisor Hours</t>
  </si>
  <si>
    <t>Program Manager Hours</t>
  </si>
  <si>
    <t xml:space="preserve">  INDIVIDUAL(S) SERVED AT THIS SITE</t>
  </si>
  <si>
    <t>BIRTHDATE</t>
  </si>
  <si>
    <t>DDA</t>
  </si>
  <si>
    <t># of Clients</t>
  </si>
  <si>
    <r>
      <t xml:space="preserve">Average Daily Direct Service Hours </t>
    </r>
    <r>
      <rPr>
        <i/>
        <sz val="10"/>
        <rFont val="Arial"/>
        <family val="2"/>
        <scheme val="minor"/>
      </rPr>
      <t>(120 school days and 245 non-school days)</t>
    </r>
  </si>
  <si>
    <t>ADMINISTRATION</t>
  </si>
  <si>
    <t>RATE APPROVAL</t>
  </si>
  <si>
    <t>VPS RESOURCE MANAGER</t>
  </si>
  <si>
    <t>VPS HQ PROGRAM MANAGER</t>
  </si>
  <si>
    <t>NAME</t>
  </si>
  <si>
    <t>REGIONAL RESOURCE MANAGER ADMINISTRATOR</t>
  </si>
  <si>
    <t>CC TO BUDGET MANAGEMENT STAFF</t>
  </si>
  <si>
    <t>DATE  NOTIFIED</t>
  </si>
  <si>
    <t>Rent (based upon signed lease agreement)</t>
  </si>
  <si>
    <t>Utilities (Power, Water, Garbage, Phone, etc.)  Average of actual costs</t>
  </si>
  <si>
    <t>County</t>
  </si>
  <si>
    <t>COUNTY</t>
  </si>
  <si>
    <t>Benchmark</t>
  </si>
  <si>
    <t>Adams</t>
  </si>
  <si>
    <t>NON-MSA</t>
  </si>
  <si>
    <t>Asotin</t>
  </si>
  <si>
    <t>Benton</t>
  </si>
  <si>
    <t>Chelan</t>
  </si>
  <si>
    <t>Clallam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</si>
  <si>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</si>
  <si>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</si>
  <si>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</si>
  <si>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</si>
  <si>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</si>
  <si>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</si>
  <si>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</si>
  <si>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</si>
  <si>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</si>
  <si>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</si>
  <si>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</si>
  <si>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</si>
  <si>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</si>
  <si>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</si>
  <si>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</si>
  <si>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</si>
  <si>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</si>
  <si>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</si>
  <si>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</si>
  <si>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</si>
  <si>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</si>
  <si>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</si>
  <si>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</si>
  <si>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</si>
  <si>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</si>
  <si>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</si>
  <si>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</si>
  <si>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</si>
  <si>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</si>
  <si>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</si>
  <si>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County Type</t>
  </si>
  <si>
    <t>1163 Training</t>
  </si>
  <si>
    <t>Page 1:</t>
  </si>
  <si>
    <t>Region</t>
  </si>
  <si>
    <t>1N</t>
  </si>
  <si>
    <t>1S</t>
  </si>
  <si>
    <t>2N</t>
  </si>
  <si>
    <t>2S</t>
  </si>
  <si>
    <t>3N</t>
  </si>
  <si>
    <t>Administrative Rate Worksheet.  Refer to Policy 6.22 Attachment B to determine standardized daily administrative rate.</t>
  </si>
  <si>
    <t>ADMINISTRATIVE COSTS - DDA POLICY 6.22</t>
  </si>
  <si>
    <t xml:space="preserve">P1 CLIENT ID </t>
  </si>
  <si>
    <t>P1 CLIENT ID NUMBER</t>
  </si>
  <si>
    <t>P1 PROVIDER ID NUMBER</t>
  </si>
  <si>
    <t>BASIC EXPENSES - DDA POLICY 6.22</t>
  </si>
  <si>
    <t>BASIC EXPENSES</t>
  </si>
  <si>
    <t>TOTAL BASIC EXPENSES</t>
  </si>
  <si>
    <t>MONTHLY RATE</t>
  </si>
  <si>
    <t>Effective date</t>
  </si>
  <si>
    <t>Do not enter any information in filled cells. Filled cells will auto populate once all tabs are completed.</t>
  </si>
  <si>
    <t>Funding Source</t>
  </si>
  <si>
    <t>Rural Distinction</t>
  </si>
  <si>
    <t xml:space="preserve">       Client entering/exiting program </t>
  </si>
  <si>
    <t>Program Manager Benchmark</t>
  </si>
  <si>
    <t>Program Manager 1163 Training</t>
  </si>
  <si>
    <t>Administration</t>
  </si>
  <si>
    <t>Wednesday</t>
  </si>
  <si>
    <t>Direct Service Hours Per Day</t>
  </si>
  <si>
    <t xml:space="preserve">                         DEVELOPMENTAL DISABILITIES ADMINISTRATION 
                         STAFFED RESIDENTIAL RATE PROPOSAL</t>
  </si>
  <si>
    <t>Total Daily Hours used to determine Administrative Rate per Policy 6.22</t>
  </si>
  <si>
    <t>HEADQUARTERS RESIDENTIAL SUPERVISOR</t>
  </si>
  <si>
    <t xml:space="preserve">                                     DEVELOPMENTAL DISABILITIES ADMINISTRATION
                                     STAFFED RESIDENTIAL RATE PROPOSAL</t>
  </si>
  <si>
    <t>Average Hours/Week</t>
  </si>
  <si>
    <t>Average Monthly Hours</t>
  </si>
  <si>
    <t>*Notification via SharePoint site</t>
  </si>
  <si>
    <t>Administrative rate per month (Policy 6.22 - Attachment B)</t>
  </si>
  <si>
    <t>TOTAL ADMINISTRATIVE COSTS</t>
  </si>
  <si>
    <t>TOTAL COMMUNITY INCLUSION COST</t>
  </si>
  <si>
    <t>TOTAL TRAINING / CONSULTANT COSTS</t>
  </si>
  <si>
    <t>Mandatory Training (RCW 74.39A): Program Manager</t>
  </si>
  <si>
    <t>Mandatory Training (RCW 74.39A): Direct/Lead Staff</t>
  </si>
  <si>
    <t>TOTAL OTHER TRAINING &amp; CONSULTING COSTS</t>
  </si>
  <si>
    <t>TOTAL MANDATORY TRAINING (RCW 74.39A) COSTS</t>
  </si>
  <si>
    <r>
      <t xml:space="preserve">FUNDING SOURCE 
</t>
    </r>
    <r>
      <rPr>
        <b/>
        <sz val="8"/>
        <rFont val="Arial"/>
        <family val="2"/>
        <scheme val="minor"/>
      </rPr>
      <t>(SELECT ONE)</t>
    </r>
  </si>
  <si>
    <t>STAFF COSTS</t>
  </si>
  <si>
    <t>TOTAL STAFF COSTS</t>
  </si>
  <si>
    <t>SA215</t>
  </si>
  <si>
    <t>FUNDING SOURCE</t>
  </si>
  <si>
    <t>Comments (Specify):</t>
  </si>
  <si>
    <t>TOTAL CLIENT RATE</t>
  </si>
  <si>
    <t>ADMINISTRATIVE &amp; COMMUNITY INCLUSION COSTS</t>
  </si>
  <si>
    <t>TRAINING &amp; CONSULTATION COSTS</t>
  </si>
  <si>
    <t>SA216-3701 RCL</t>
  </si>
  <si>
    <t>SA613-3940 SSP</t>
  </si>
  <si>
    <t>SA216-3906 STATE</t>
  </si>
  <si>
    <t>TOTAL ADMINISTRATIVE &amp; COMMUNITY INCLUSION, TRAINING &amp; CONSULTATION, &amp; STAFFING COSTS</t>
  </si>
  <si>
    <t>DCYF</t>
  </si>
  <si>
    <t>Consultant Rate</t>
  </si>
  <si>
    <t>New Total Rate</t>
  </si>
  <si>
    <t>Community Protection Programs</t>
  </si>
  <si>
    <t>at least</t>
  </si>
  <si>
    <t>but less than</t>
  </si>
  <si>
    <t>Admin. Rate - Non-MSA County</t>
  </si>
  <si>
    <t>January 1, 2020 Admin. Rate - Non-MSA County</t>
  </si>
  <si>
    <t>Admin. Rate - MSA County</t>
  </si>
  <si>
    <t>January 1, 2020 Admin. Rate - MSA County</t>
  </si>
  <si>
    <t>Admin. Rate  - King County</t>
  </si>
  <si>
    <t>January 1, 2020 Admin. Rate  - King County</t>
  </si>
  <si>
    <t>Admin. Rate - Non-MSA County CPP</t>
  </si>
  <si>
    <t>&amp; over</t>
  </si>
  <si>
    <t>SA216-3603 CORE</t>
  </si>
  <si>
    <t>New Total</t>
  </si>
  <si>
    <t>Transportation Rate</t>
  </si>
  <si>
    <t>Select the county where the client will be residing</t>
  </si>
  <si>
    <t>Select the region where the client will be residing</t>
  </si>
  <si>
    <t>Enter the client’s name</t>
  </si>
  <si>
    <t>Enter the client’s date of birth</t>
  </si>
  <si>
    <t>Enter the name of licensed agency identified within the contract</t>
  </si>
  <si>
    <t>Enter the name of the house where the client will be residing</t>
  </si>
  <si>
    <t>Enter the address of home where the client will be residing</t>
  </si>
  <si>
    <t>Enter start date in which payment of rate will begin</t>
  </si>
  <si>
    <t>The daily Administrative rate is based on the number of Instruction and Support Services (ISS)</t>
  </si>
  <si>
    <t>Reimbursement System.  The total number of ISS and Non-Direct ISS hours</t>
  </si>
  <si>
    <t>auto-populate a monthly amount.</t>
  </si>
  <si>
    <t>Client transportation assessment is determined by completing the DDA Client Transportation</t>
  </si>
  <si>
    <t xml:space="preserve">Assessment Form.  This will provide a daily amount paid to the licensed provider for </t>
  </si>
  <si>
    <t>transportation.  Entering the daily rate will auto-populate a monthly amount.</t>
  </si>
  <si>
    <t xml:space="preserve">property destruction/damages to reimburse the maximum amount.   Entering the daily rate will </t>
  </si>
  <si>
    <t xml:space="preserve"> </t>
  </si>
  <si>
    <t>Enter the name of client entering/exiting the program and date.</t>
  </si>
  <si>
    <t>Enter the client's provider one ID number</t>
  </si>
  <si>
    <t>hours and Non-ISS hours utilizing the  the Administrative Rate Table as outlined by</t>
  </si>
  <si>
    <t xml:space="preserve">attachment contained in DDA Policy 6.22, Residential Programs and </t>
  </si>
  <si>
    <t xml:space="preserve">Administrative and Community Inclusion Costs </t>
  </si>
  <si>
    <t>is found under “total daily hours” on page 2 of this form. Entering the administrative daily rate will</t>
  </si>
  <si>
    <t xml:space="preserve">Damage Allowance is estimated at up to $5.70/day.  There must be documentation of a history of </t>
  </si>
  <si>
    <t>Training and Consultation Costs</t>
  </si>
  <si>
    <t xml:space="preserve">1163 Training is the funds that the Department reimburses the licensed provider for staff training requirements. </t>
  </si>
  <si>
    <t>These funds are calculated by the number of ISS hours per day per person X rate = $ amount.</t>
  </si>
  <si>
    <t xml:space="preserve">based on DDA Policy 6.22. These costs are for those professionals that are employees or </t>
  </si>
  <si>
    <t xml:space="preserve">sub-contractors of the agency.  </t>
  </si>
  <si>
    <t>Staff Costs</t>
  </si>
  <si>
    <t xml:space="preserve">on page 2.  Hours will auto-populate to page 1.  Standardized reimbursement rates are set by the legislature and is based upon the county in </t>
  </si>
  <si>
    <t xml:space="preserve">which the client resides.  This amount auto-poulates when county is selected.    </t>
  </si>
  <si>
    <t xml:space="preserve">Direct/Lead/Program Manager hours per month are determined by completing the residential staff schedule reporting form </t>
  </si>
  <si>
    <t xml:space="preserve">Community Inclusion funds are to be utilized to allow the client to participate in </t>
  </si>
  <si>
    <t>community activities based upon DDA Policy 6.22</t>
  </si>
  <si>
    <t>The total of all Administrative, Community Inclusion, Training/Consultation Costs and Staffing costs will autopopulate</t>
  </si>
  <si>
    <t>Individuals Served at This Site</t>
  </si>
  <si>
    <t xml:space="preserve">Enter names of all clients residing in the home.  If the client is served through Department of Children, Youth and </t>
  </si>
  <si>
    <t>Families select DCYF after their name.  If the client is served by DDA, select DDA after their name.</t>
  </si>
  <si>
    <t xml:space="preserve">Enter staff hours identified to work with the individual child from 6am-5am Monday – Sunday.  If </t>
  </si>
  <si>
    <t xml:space="preserve">the child’s needs warrant 1:1 staffing, place 1.0 next to the time the staff will be working with the </t>
  </si>
  <si>
    <t xml:space="preserve">child.  If the child will be sharing staff with another client, place .5 next to the time the client will be </t>
  </si>
  <si>
    <t xml:space="preserve">sharing staff.  Totals will auto-populate in the right columns.  Daily Direct Service Hours per day </t>
  </si>
  <si>
    <t xml:space="preserve">and Direct Service Hours for School and Non-school will auto-populate.  Hours will be reviewed </t>
  </si>
  <si>
    <t>and approved by VPS Coordinator.</t>
  </si>
  <si>
    <t>Direct Service Hours</t>
  </si>
  <si>
    <t xml:space="preserve">Total Daily Hours will auto-populate.  This information is used to compute administrative rate per </t>
  </si>
  <si>
    <t>month located on page 1.</t>
  </si>
  <si>
    <t>Staff Schedule - Page 2:</t>
  </si>
  <si>
    <t>Demographic information will auto-populate by completing page 1 demographics.</t>
  </si>
  <si>
    <t>Staff Signatures and Expenses - Page 3:</t>
  </si>
  <si>
    <t>Approval of rate confirmed through signature and date of VPS Program Manager.</t>
  </si>
  <si>
    <t>Approval of rate confirmed through signature and date of VPS Resource Manager.</t>
  </si>
  <si>
    <t>Approval of rate confirmed through signature and date of VPS Coordinator</t>
  </si>
  <si>
    <t>Licensed Staffed Residential Adminitrative Rate Table</t>
  </si>
  <si>
    <t>DSHS 10-326  REV 02/2020</t>
  </si>
  <si>
    <t>Add any additional relevant comments regarding the information above.</t>
  </si>
  <si>
    <t>Total Community Inclusion Costs</t>
  </si>
  <si>
    <t>Comments:</t>
  </si>
  <si>
    <t xml:space="preserve">CONSULTANT </t>
  </si>
  <si>
    <t>Constultant (Please list credentials)</t>
  </si>
  <si>
    <t xml:space="preserve">Consultant expenses may be calculated into the daily rate when consultation occurs </t>
  </si>
  <si>
    <t>a total daily and monthly rate.  RM should select appropraite funding source.</t>
  </si>
  <si>
    <t>Basic Expenses</t>
  </si>
  <si>
    <t xml:space="preserve">The basic expenses outlines these costs incurred for rent, food, and utilities.  Maximum thresholds are outlined </t>
  </si>
  <si>
    <t>for all 3 compoonents in DDA Policy 6.22.</t>
  </si>
  <si>
    <t xml:space="preserve">Lead hours must be divided equally amonth the number of clients supported in the home.  The  Program manager  </t>
  </si>
  <si>
    <t xml:space="preserve"> hours must be divided among the total number of clients supported by the provider throughout the sub-region (ie north/south)</t>
  </si>
  <si>
    <t>DSHS 10-326  REV 2/2020</t>
  </si>
  <si>
    <t xml:space="preserve">               Staffed Residential Rate Assessment</t>
  </si>
  <si>
    <t>Staffed Residential Rate Assessment Instructions</t>
  </si>
  <si>
    <t>DSHS 10-326 REV 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</si>
</sst>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_);\(0\)"/>
    <numFmt numFmtId="166" formatCode="&quot;$&quot;#,##0.00"/>
    <numFmt numFmtId="167" formatCode="m/d/yy;@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10"/>
      <color indexed="8"/>
      <name val="Arial"/>
      <family val="2"/>
      <scheme val="minor"/>
    </font>
    <font>
      <i/>
      <sz val="10"/>
      <name val="Arial"/>
      <family val="2"/>
      <scheme val="minor"/>
    </font>
    <font>
      <b/>
      <sz val="14"/>
      <name val="Arial"/>
      <family val="2"/>
      <scheme val="minor"/>
    </font>
    <font>
      <sz val="9"/>
      <name val="Arial"/>
      <family val="2"/>
      <scheme val="minor"/>
    </font>
    <font>
      <sz val="8"/>
      <name val="Arial"/>
      <family val="2"/>
      <scheme val="minor"/>
    </font>
    <font>
      <b/>
      <sz val="11"/>
      <name val="Arial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name val="Arial"/>
      <family val="2"/>
      <scheme val="minor"/>
    </font>
    <font>
      <b/>
      <sz val="22"/>
      <name val="Arial"/>
      <family val="2"/>
      <scheme val="minor"/>
    </font>
    <font>
      <sz val="11"/>
      <name val="Arial"/>
      <family val="2"/>
      <scheme val="minor"/>
    </font>
    <font>
      <b/>
      <u/>
      <sz val="14"/>
      <color rgb="FF000000"/>
      <name val="Arial"/>
      <family val="2"/>
    </font>
    <font>
      <b/>
      <u/>
      <sz val="11"/>
      <name val="Arial"/>
      <family val="2"/>
    </font>
    <font>
      <b/>
      <u/>
      <sz val="11"/>
      <name val="Arial"/>
      <family val="2"/>
      <scheme val="minor"/>
    </font>
    <font>
      <sz val="11"/>
      <name val="Arial"/>
      <family val="2"/>
    </font>
    <font>
      <b/>
      <sz val="10"/>
      <color theme="0"/>
      <name val="Arial"/>
      <family val="2"/>
      <scheme val="minor"/>
    </font>
    <font>
      <b/>
      <sz val="12"/>
      <name val="Arial"/>
      <family val="2"/>
      <scheme val="minor"/>
    </font>
    <font>
      <b/>
      <sz val="8"/>
      <name val="Arial"/>
      <family val="2"/>
      <scheme val="minor"/>
    </font>
    <font>
      <b/>
      <u/>
      <sz val="10"/>
      <name val="Arial"/>
      <family val="2"/>
    </font>
    <font>
      <sz val="10"/>
      <name val="Arial"/>
    </font>
    <font>
      <b/>
      <sz val="8.5"/>
      <name val="Arial"/>
      <family val="2"/>
    </font>
    <font>
      <sz val="8.5"/>
      <name val="Arial"/>
      <family val="2"/>
    </font>
    <font>
      <sz val="8.5"/>
      <color indexed="8"/>
      <name val="MS Sans Serif"/>
      <family val="2"/>
    </font>
    <font>
      <sz val="8.5"/>
      <color indexed="12"/>
      <name val="MS Sans Serif"/>
      <family val="2"/>
    </font>
    <font>
      <b/>
      <sz val="12"/>
      <name val="Arial"/>
      <family val="2"/>
    </font>
    <font>
      <sz val="12"/>
      <color indexed="8"/>
      <name val="MS Sans Serif"/>
      <family val="2"/>
    </font>
    <font>
      <sz val="12"/>
      <color indexed="12"/>
      <name val="MS Sans Serif"/>
      <family val="2"/>
    </font>
    <font>
      <b/>
      <u/>
      <sz val="11"/>
      <color rgb="FF000000"/>
      <name val="Arial"/>
      <family val="2"/>
    </font>
    <font>
      <b/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22"/>
      </patternFill>
    </fill>
    <fill>
      <patternFill patternType="solid">
        <fgColor indexed="8"/>
        <bgColor indexed="64"/>
      </patternFill>
    </fill>
    <fill>
      <patternFill patternType="lightGray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Gray">
        <fgColor indexed="43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rgb="FFFFFFCC"/>
        <bgColor indexed="22"/>
      </patternFill>
    </fill>
    <fill>
      <patternFill patternType="solid">
        <fgColor theme="9" tint="0.79995117038483843"/>
        <bgColor indexed="22"/>
      </patternFill>
    </fill>
    <fill>
      <patternFill patternType="solid">
        <fgColor theme="1"/>
        <bgColor indexed="22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7" fillId="0" borderId="0"/>
  </cellStyleXfs>
  <cellXfs count="453">
    <xf numFmtId="0" fontId="0" fillId="0" borderId="0" xfId="0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5" fillId="3" borderId="4" xfId="0" applyFont="1" applyFill="1" applyBorder="1" applyAlignment="1" applyProtection="1"/>
    <xf numFmtId="0" fontId="5" fillId="3" borderId="2" xfId="0" applyFont="1" applyFill="1" applyBorder="1" applyAlignment="1" applyProtection="1"/>
    <xf numFmtId="0" fontId="4" fillId="3" borderId="5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2" fontId="4" fillId="0" borderId="24" xfId="0" applyNumberFormat="1" applyFont="1" applyBorder="1" applyAlignment="1" applyProtection="1">
      <alignment horizontal="center"/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167" fontId="4" fillId="0" borderId="15" xfId="0" applyNumberFormat="1" applyFont="1" applyBorder="1" applyAlignment="1" applyProtection="1">
      <alignment horizontal="left"/>
      <protection locked="0"/>
    </xf>
    <xf numFmtId="2" fontId="4" fillId="9" borderId="10" xfId="0" applyNumberFormat="1" applyFont="1" applyFill="1" applyBorder="1" applyAlignment="1" applyProtection="1">
      <alignment horizontal="center"/>
    </xf>
    <xf numFmtId="2" fontId="4" fillId="9" borderId="8" xfId="0" applyNumberFormat="1" applyFont="1" applyFill="1" applyBorder="1" applyAlignment="1" applyProtection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6" fontId="4" fillId="0" borderId="0" xfId="0" applyNumberFormat="1" applyFont="1" applyProtection="1"/>
    <xf numFmtId="0" fontId="5" fillId="5" borderId="18" xfId="0" applyFont="1" applyFill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10" fillId="0" borderId="0" xfId="0" applyFont="1" applyProtection="1"/>
    <xf numFmtId="14" fontId="4" fillId="0" borderId="0" xfId="0" applyNumberFormat="1" applyFont="1" applyProtection="1"/>
    <xf numFmtId="16" fontId="4" fillId="0" borderId="0" xfId="0" applyNumberFormat="1" applyFont="1" applyProtection="1"/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center"/>
    </xf>
    <xf numFmtId="0" fontId="4" fillId="0" borderId="22" xfId="0" applyFont="1" applyBorder="1" applyProtection="1"/>
    <xf numFmtId="0" fontId="16" fillId="0" borderId="14" xfId="0" applyFont="1" applyBorder="1" applyAlignment="1" applyProtection="1">
      <alignment horizontal="center"/>
    </xf>
    <xf numFmtId="0" fontId="9" fillId="0" borderId="22" xfId="0" applyFont="1" applyBorder="1" applyProtection="1"/>
    <xf numFmtId="166" fontId="4" fillId="0" borderId="22" xfId="0" applyNumberFormat="1" applyFont="1" applyFill="1" applyBorder="1" applyAlignment="1" applyProtection="1"/>
    <xf numFmtId="0" fontId="13" fillId="0" borderId="0" xfId="0" applyFont="1" applyAlignment="1">
      <alignment horizontal="center"/>
    </xf>
    <xf numFmtId="0" fontId="4" fillId="8" borderId="17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wrapText="1"/>
    </xf>
    <xf numFmtId="0" fontId="4" fillId="0" borderId="14" xfId="0" applyFont="1" applyBorder="1" applyProtection="1"/>
    <xf numFmtId="0" fontId="4" fillId="0" borderId="17" xfId="0" applyFont="1" applyBorder="1" applyProtection="1"/>
    <xf numFmtId="0" fontId="4" fillId="2" borderId="14" xfId="0" applyFont="1" applyFill="1" applyBorder="1" applyProtection="1"/>
    <xf numFmtId="0" fontId="4" fillId="0" borderId="18" xfId="0" applyFont="1" applyBorder="1" applyProtection="1"/>
    <xf numFmtId="0" fontId="5" fillId="0" borderId="17" xfId="0" applyFont="1" applyFill="1" applyBorder="1" applyProtection="1"/>
    <xf numFmtId="0" fontId="5" fillId="0" borderId="40" xfId="0" applyFont="1" applyFill="1" applyBorder="1" applyAlignment="1" applyProtection="1">
      <alignment horizontal="center"/>
    </xf>
    <xf numFmtId="0" fontId="4" fillId="0" borderId="5" xfId="0" applyFont="1" applyFill="1" applyBorder="1" applyProtection="1"/>
    <xf numFmtId="0" fontId="4" fillId="3" borderId="7" xfId="0" applyFont="1" applyFill="1" applyBorder="1" applyAlignment="1" applyProtection="1">
      <alignment horizontal="center"/>
    </xf>
    <xf numFmtId="0" fontId="4" fillId="0" borderId="24" xfId="0" applyFont="1" applyBorder="1" applyProtection="1"/>
    <xf numFmtId="2" fontId="4" fillId="9" borderId="6" xfId="0" applyNumberFormat="1" applyFont="1" applyFill="1" applyBorder="1" applyAlignment="1" applyProtection="1">
      <alignment horizontal="center"/>
    </xf>
    <xf numFmtId="0" fontId="4" fillId="0" borderId="41" xfId="0" applyFont="1" applyBorder="1" applyProtection="1"/>
    <xf numFmtId="2" fontId="4" fillId="9" borderId="1" xfId="0" applyNumberFormat="1" applyFont="1" applyFill="1" applyBorder="1" applyAlignment="1" applyProtection="1">
      <alignment horizontal="center"/>
    </xf>
    <xf numFmtId="0" fontId="4" fillId="7" borderId="41" xfId="0" applyFont="1" applyFill="1" applyBorder="1" applyProtection="1"/>
    <xf numFmtId="0" fontId="4" fillId="0" borderId="42" xfId="0" applyFont="1" applyBorder="1" applyProtection="1"/>
    <xf numFmtId="2" fontId="4" fillId="9" borderId="43" xfId="0" applyNumberFormat="1" applyFont="1" applyFill="1" applyBorder="1" applyAlignment="1" applyProtection="1">
      <alignment horizontal="center"/>
    </xf>
    <xf numFmtId="2" fontId="5" fillId="0" borderId="8" xfId="0" applyNumberFormat="1" applyFont="1" applyBorder="1" applyAlignment="1" applyProtection="1">
      <alignment horizontal="center" wrapText="1"/>
    </xf>
    <xf numFmtId="2" fontId="4" fillId="3" borderId="34" xfId="0" applyNumberFormat="1" applyFont="1" applyFill="1" applyBorder="1" applyAlignment="1" applyProtection="1">
      <alignment horizontal="center"/>
    </xf>
    <xf numFmtId="0" fontId="10" fillId="0" borderId="17" xfId="0" applyFont="1" applyBorder="1" applyAlignment="1" applyProtection="1"/>
    <xf numFmtId="0" fontId="10" fillId="0" borderId="18" xfId="0" applyFont="1" applyBorder="1" applyAlignment="1" applyProtection="1"/>
    <xf numFmtId="0" fontId="10" fillId="0" borderId="0" xfId="0" applyFont="1" applyBorder="1" applyAlignment="1" applyProtection="1">
      <alignment horizontal="left"/>
    </xf>
    <xf numFmtId="0" fontId="10" fillId="0" borderId="18" xfId="0" applyFont="1" applyBorder="1" applyProtection="1"/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16" fontId="22" fillId="0" borderId="0" xfId="0" applyNumberFormat="1" applyFont="1" applyAlignment="1">
      <alignment horizontal="center"/>
    </xf>
    <xf numFmtId="17" fontId="22" fillId="0" borderId="0" xfId="0" applyNumberFormat="1" applyFont="1" applyAlignment="1">
      <alignment horizontal="left"/>
    </xf>
    <xf numFmtId="16" fontId="22" fillId="0" borderId="0" xfId="0" applyNumberFormat="1" applyFont="1" applyAlignment="1">
      <alignment horizontal="left"/>
    </xf>
    <xf numFmtId="17" fontId="22" fillId="0" borderId="0" xfId="0" applyNumberFormat="1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7" fillId="0" borderId="14" xfId="0" applyFont="1" applyBorder="1" applyAlignment="1" applyProtection="1">
      <alignment vertical="center" wrapText="1"/>
    </xf>
    <xf numFmtId="0" fontId="5" fillId="8" borderId="11" xfId="0" applyFont="1" applyFill="1" applyBorder="1" applyAlignment="1" applyProtection="1">
      <alignment horizontal="left"/>
    </xf>
    <xf numFmtId="0" fontId="5" fillId="8" borderId="11" xfId="0" applyFont="1" applyFill="1" applyBorder="1" applyProtection="1"/>
    <xf numFmtId="0" fontId="4" fillId="8" borderId="15" xfId="0" applyFont="1" applyFill="1" applyBorder="1" applyAlignment="1" applyProtection="1">
      <alignment horizontal="center"/>
    </xf>
    <xf numFmtId="1" fontId="4" fillId="8" borderId="15" xfId="0" applyNumberFormat="1" applyFont="1" applyFill="1" applyBorder="1" applyAlignment="1" applyProtection="1">
      <alignment horizontal="center"/>
    </xf>
    <xf numFmtId="0" fontId="5" fillId="8" borderId="20" xfId="0" applyFont="1" applyFill="1" applyBorder="1" applyAlignment="1" applyProtection="1">
      <alignment vertical="top"/>
    </xf>
    <xf numFmtId="0" fontId="5" fillId="8" borderId="11" xfId="0" applyFont="1" applyFill="1" applyBorder="1" applyAlignment="1" applyProtection="1">
      <alignment horizontal="center" vertical="top"/>
    </xf>
    <xf numFmtId="167" fontId="4" fillId="8" borderId="17" xfId="0" applyNumberFormat="1" applyFont="1" applyFill="1" applyBorder="1" applyAlignment="1" applyProtection="1">
      <alignment horizontal="center"/>
    </xf>
    <xf numFmtId="0" fontId="5" fillId="8" borderId="11" xfId="0" applyFont="1" applyFill="1" applyBorder="1" applyAlignment="1" applyProtection="1">
      <alignment vertical="top"/>
    </xf>
    <xf numFmtId="0" fontId="4" fillId="8" borderId="15" xfId="0" applyFont="1" applyFill="1" applyBorder="1" applyAlignment="1" applyProtection="1">
      <alignment horizontal="left"/>
    </xf>
    <xf numFmtId="167" fontId="4" fillId="8" borderId="15" xfId="0" applyNumberFormat="1" applyFont="1" applyFill="1" applyBorder="1" applyAlignment="1" applyProtection="1">
      <alignment horizontal="left"/>
    </xf>
    <xf numFmtId="0" fontId="5" fillId="0" borderId="5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wrapText="1"/>
    </xf>
    <xf numFmtId="0" fontId="18" fillId="0" borderId="22" xfId="0" applyFont="1" applyBorder="1" applyProtection="1"/>
    <xf numFmtId="0" fontId="18" fillId="0" borderId="14" xfId="0" applyFont="1" applyBorder="1" applyProtection="1"/>
    <xf numFmtId="0" fontId="18" fillId="0" borderId="0" xfId="0" applyFont="1" applyProtection="1"/>
    <xf numFmtId="0" fontId="10" fillId="0" borderId="17" xfId="0" applyFont="1" applyBorder="1" applyProtection="1"/>
    <xf numFmtId="0" fontId="4" fillId="0" borderId="25" xfId="0" applyFont="1" applyBorder="1" applyAlignment="1" applyProtection="1">
      <alignment horizontal="center"/>
    </xf>
    <xf numFmtId="166" fontId="4" fillId="0" borderId="11" xfId="0" applyNumberFormat="1" applyFont="1" applyFill="1" applyBorder="1" applyAlignment="1" applyProtection="1">
      <alignment horizontal="center"/>
    </xf>
    <xf numFmtId="167" fontId="4" fillId="0" borderId="15" xfId="0" applyNumberFormat="1" applyFont="1" applyBorder="1" applyAlignment="1" applyProtection="1">
      <alignment horizontal="center"/>
      <protection locked="0"/>
    </xf>
    <xf numFmtId="0" fontId="5" fillId="5" borderId="15" xfId="0" applyFont="1" applyFill="1" applyBorder="1" applyAlignment="1" applyProtection="1">
      <alignment horizontal="center" wrapText="1"/>
    </xf>
    <xf numFmtId="166" fontId="4" fillId="0" borderId="5" xfId="0" applyNumberFormat="1" applyFont="1" applyFill="1" applyBorder="1" applyAlignment="1" applyProtection="1">
      <alignment horizontal="center"/>
    </xf>
    <xf numFmtId="166" fontId="4" fillId="0" borderId="15" xfId="0" applyNumberFormat="1" applyFont="1" applyFill="1" applyBorder="1" applyAlignment="1" applyProtection="1">
      <alignment horizontal="center"/>
    </xf>
    <xf numFmtId="166" fontId="5" fillId="0" borderId="25" xfId="0" applyNumberFormat="1" applyFont="1" applyFill="1" applyBorder="1" applyAlignment="1" applyProtection="1">
      <alignment horizontal="center"/>
    </xf>
    <xf numFmtId="166" fontId="5" fillId="0" borderId="19" xfId="0" applyNumberFormat="1" applyFont="1" applyFill="1" applyBorder="1" applyAlignment="1" applyProtection="1">
      <alignment horizontal="center"/>
    </xf>
    <xf numFmtId="166" fontId="11" fillId="8" borderId="34" xfId="0" applyNumberFormat="1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16" fillId="0" borderId="28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16" fontId="9" fillId="0" borderId="0" xfId="0" applyNumberFormat="1" applyFont="1" applyProtection="1"/>
    <xf numFmtId="0" fontId="9" fillId="0" borderId="0" xfId="0" applyFont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>
      <alignment vertical="top"/>
    </xf>
    <xf numFmtId="49" fontId="4" fillId="0" borderId="25" xfId="0" applyNumberFormat="1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vertical="top"/>
    </xf>
    <xf numFmtId="0" fontId="11" fillId="0" borderId="12" xfId="0" applyFont="1" applyBorder="1" applyAlignment="1" applyProtection="1">
      <alignment vertical="top"/>
    </xf>
    <xf numFmtId="0" fontId="4" fillId="0" borderId="15" xfId="0" applyFont="1" applyBorder="1" applyAlignment="1" applyProtection="1">
      <alignment horizontal="left"/>
      <protection locked="0"/>
    </xf>
    <xf numFmtId="0" fontId="11" fillId="0" borderId="11" xfId="0" applyFont="1" applyFill="1" applyBorder="1" applyAlignment="1" applyProtection="1">
      <alignment vertical="top"/>
    </xf>
    <xf numFmtId="166" fontId="4" fillId="0" borderId="18" xfId="0" applyNumberFormat="1" applyFont="1" applyFill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/>
    </xf>
    <xf numFmtId="2" fontId="4" fillId="0" borderId="5" xfId="0" applyNumberFormat="1" applyFont="1" applyFill="1" applyBorder="1" applyAlignment="1" applyProtection="1">
      <alignment horizontal="center"/>
    </xf>
    <xf numFmtId="4" fontId="4" fillId="0" borderId="5" xfId="0" applyNumberFormat="1" applyFont="1" applyFill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/>
      <protection locked="0"/>
    </xf>
    <xf numFmtId="166" fontId="4" fillId="0" borderId="25" xfId="0" applyNumberFormat="1" applyFont="1" applyFill="1" applyBorder="1" applyAlignment="1" applyProtection="1">
      <alignment horizontal="center"/>
      <protection locked="0"/>
    </xf>
    <xf numFmtId="165" fontId="4" fillId="12" borderId="15" xfId="1" applyNumberFormat="1" applyFont="1" applyFill="1" applyBorder="1" applyAlignment="1" applyProtection="1">
      <alignment horizontal="center"/>
    </xf>
    <xf numFmtId="166" fontId="24" fillId="8" borderId="45" xfId="0" applyNumberFormat="1" applyFont="1" applyFill="1" applyBorder="1" applyAlignment="1" applyProtection="1">
      <alignment horizontal="center"/>
    </xf>
    <xf numFmtId="166" fontId="24" fillId="11" borderId="45" xfId="2" applyNumberFormat="1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top" wrapText="1"/>
    </xf>
    <xf numFmtId="0" fontId="16" fillId="0" borderId="0" xfId="0" applyFont="1" applyBorder="1" applyAlignment="1" applyProtection="1">
      <alignment horizontal="center" vertical="top"/>
    </xf>
    <xf numFmtId="0" fontId="16" fillId="0" borderId="14" xfId="0" applyFont="1" applyBorder="1" applyAlignment="1" applyProtection="1">
      <alignment horizontal="center" vertical="top"/>
    </xf>
    <xf numFmtId="166" fontId="24" fillId="11" borderId="45" xfId="0" applyNumberFormat="1" applyFont="1" applyFill="1" applyBorder="1" applyAlignment="1" applyProtection="1">
      <alignment horizontal="center"/>
    </xf>
    <xf numFmtId="0" fontId="11" fillId="0" borderId="21" xfId="0" applyFont="1" applyBorder="1" applyAlignment="1" applyProtection="1">
      <alignment vertical="center" wrapText="1"/>
    </xf>
    <xf numFmtId="2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5" xfId="0" applyNumberFormat="1" applyFont="1" applyBorder="1" applyAlignment="1" applyProtection="1">
      <alignment horizontal="center"/>
      <protection locked="0"/>
    </xf>
    <xf numFmtId="166" fontId="4" fillId="0" borderId="5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/>
    </xf>
    <xf numFmtId="0" fontId="4" fillId="0" borderId="22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left"/>
      <protection locked="0"/>
    </xf>
    <xf numFmtId="0" fontId="24" fillId="8" borderId="45" xfId="0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</xf>
    <xf numFmtId="0" fontId="16" fillId="0" borderId="50" xfId="0" applyFont="1" applyBorder="1" applyAlignment="1" applyProtection="1">
      <alignment horizontal="center" vertical="top" wrapText="1"/>
    </xf>
    <xf numFmtId="0" fontId="16" fillId="0" borderId="51" xfId="0" applyFont="1" applyBorder="1" applyAlignment="1" applyProtection="1">
      <alignment horizontal="center" vertical="top"/>
    </xf>
    <xf numFmtId="166" fontId="4" fillId="0" borderId="5" xfId="0" applyNumberFormat="1" applyFont="1" applyFill="1" applyBorder="1" applyAlignment="1" applyProtection="1">
      <alignment horizontal="center"/>
      <protection locked="0"/>
    </xf>
    <xf numFmtId="166" fontId="24" fillId="10" borderId="52" xfId="0" applyNumberFormat="1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 wrapText="1"/>
      <protection locked="0"/>
    </xf>
    <xf numFmtId="14" fontId="18" fillId="0" borderId="19" xfId="0" applyNumberFormat="1" applyFont="1" applyBorder="1" applyAlignment="1" applyProtection="1">
      <alignment horizontal="center" vertical="center" wrapText="1"/>
      <protection locked="0"/>
    </xf>
    <xf numFmtId="0" fontId="24" fillId="11" borderId="45" xfId="0" applyFont="1" applyFill="1" applyBorder="1" applyAlignment="1" applyProtection="1">
      <alignment horizontal="center"/>
    </xf>
    <xf numFmtId="44" fontId="0" fillId="0" borderId="0" xfId="2" applyFont="1" applyProtection="1"/>
    <xf numFmtId="44" fontId="0" fillId="0" borderId="0" xfId="2" applyFont="1" applyProtection="1">
      <protection locked="0"/>
    </xf>
    <xf numFmtId="0" fontId="27" fillId="0" borderId="0" xfId="4" applyFont="1" applyFill="1"/>
    <xf numFmtId="0" fontId="29" fillId="0" borderId="0" xfId="4" applyFont="1"/>
    <xf numFmtId="0" fontId="27" fillId="0" borderId="0" xfId="4" applyFill="1"/>
    <xf numFmtId="0" fontId="29" fillId="0" borderId="0" xfId="4" applyFont="1" applyFill="1"/>
    <xf numFmtId="0" fontId="29" fillId="0" borderId="0" xfId="4" applyFont="1" applyFill="1" applyAlignment="1">
      <alignment horizontal="center"/>
    </xf>
    <xf numFmtId="0" fontId="27" fillId="0" borderId="0" xfId="4"/>
    <xf numFmtId="0" fontId="28" fillId="0" borderId="30" xfId="4" applyFont="1" applyFill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10" fontId="26" fillId="0" borderId="0" xfId="0" applyNumberFormat="1" applyFont="1" applyAlignment="1">
      <alignment horizontal="center" wrapText="1"/>
    </xf>
    <xf numFmtId="0" fontId="26" fillId="0" borderId="0" xfId="0" applyFont="1" applyAlignment="1">
      <alignment horizontal="center"/>
    </xf>
    <xf numFmtId="166" fontId="4" fillId="0" borderId="25" xfId="0" applyNumberFormat="1" applyFont="1" applyBorder="1" applyAlignment="1" applyProtection="1">
      <alignment horizontal="center"/>
    </xf>
    <xf numFmtId="0" fontId="33" fillId="0" borderId="57" xfId="4" applyFont="1" applyFill="1" applyBorder="1" applyAlignment="1" applyProtection="1">
      <alignment horizontal="center" wrapText="1"/>
      <protection locked="0"/>
    </xf>
    <xf numFmtId="0" fontId="33" fillId="0" borderId="34" xfId="4" applyFont="1" applyFill="1" applyBorder="1" applyAlignment="1" applyProtection="1">
      <alignment horizontal="center" wrapText="1"/>
      <protection locked="0"/>
    </xf>
    <xf numFmtId="0" fontId="33" fillId="0" borderId="10" xfId="4" applyFont="1" applyFill="1" applyBorder="1" applyAlignment="1" applyProtection="1">
      <alignment horizontal="center" wrapText="1"/>
      <protection locked="0"/>
    </xf>
    <xf numFmtId="2" fontId="34" fillId="0" borderId="1" xfId="4" applyNumberFormat="1" applyFont="1" applyBorder="1" applyAlignment="1">
      <alignment horizontal="center" vertical="center" wrapText="1"/>
    </xf>
    <xf numFmtId="2" fontId="34" fillId="0" borderId="41" xfId="4" applyNumberFormat="1" applyFont="1" applyBorder="1" applyAlignment="1">
      <alignment horizontal="center" vertical="center" wrapText="1"/>
    </xf>
    <xf numFmtId="166" fontId="34" fillId="0" borderId="1" xfId="4" applyNumberFormat="1" applyFont="1" applyBorder="1" applyAlignment="1">
      <alignment horizontal="center" vertical="center" wrapText="1"/>
    </xf>
    <xf numFmtId="166" fontId="34" fillId="0" borderId="58" xfId="4" applyNumberFormat="1" applyFont="1" applyBorder="1" applyAlignment="1">
      <alignment horizontal="center" vertical="center" wrapText="1"/>
    </xf>
    <xf numFmtId="166" fontId="34" fillId="0" borderId="41" xfId="4" applyNumberFormat="1" applyFont="1" applyBorder="1" applyAlignment="1">
      <alignment horizontal="center" vertical="center" wrapText="1"/>
    </xf>
    <xf numFmtId="166" fontId="34" fillId="0" borderId="59" xfId="4" applyNumberFormat="1" applyFont="1" applyBorder="1" applyAlignment="1">
      <alignment horizontal="center" vertical="center" wrapText="1"/>
    </xf>
    <xf numFmtId="2" fontId="34" fillId="0" borderId="43" xfId="4" applyNumberFormat="1" applyFont="1" applyBorder="1" applyAlignment="1">
      <alignment horizontal="center" vertical="center" wrapText="1"/>
    </xf>
    <xf numFmtId="2" fontId="34" fillId="0" borderId="60" xfId="4" applyNumberFormat="1" applyFont="1" applyBorder="1" applyAlignment="1">
      <alignment horizontal="center" vertical="center" wrapText="1"/>
    </xf>
    <xf numFmtId="166" fontId="34" fillId="0" borderId="43" xfId="4" applyNumberFormat="1" applyFont="1" applyBorder="1" applyAlignment="1">
      <alignment horizontal="center" vertical="center" wrapText="1"/>
    </xf>
    <xf numFmtId="166" fontId="34" fillId="0" borderId="61" xfId="4" applyNumberFormat="1" applyFont="1" applyBorder="1" applyAlignment="1">
      <alignment horizontal="center" vertical="center" wrapText="1"/>
    </xf>
    <xf numFmtId="166" fontId="34" fillId="0" borderId="60" xfId="4" applyNumberFormat="1" applyFont="1" applyBorder="1" applyAlignment="1">
      <alignment horizontal="center" vertical="center" wrapText="1"/>
    </xf>
    <xf numFmtId="166" fontId="34" fillId="0" borderId="62" xfId="4" applyNumberFormat="1" applyFont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6" fillId="0" borderId="0" xfId="0" applyFont="1"/>
    <xf numFmtId="0" fontId="30" fillId="0" borderId="28" xfId="4" applyFont="1" applyFill="1" applyBorder="1" applyAlignment="1" applyProtection="1">
      <alignment horizontal="center" wrapText="1"/>
      <protection locked="0"/>
    </xf>
    <xf numFmtId="166" fontId="31" fillId="0" borderId="58" xfId="4" applyNumberFormat="1" applyFont="1" applyBorder="1" applyAlignment="1">
      <alignment horizontal="center" vertical="center" wrapText="1"/>
    </xf>
    <xf numFmtId="166" fontId="31" fillId="0" borderId="61" xfId="4" applyNumberFormat="1" applyFont="1" applyBorder="1" applyAlignment="1">
      <alignment horizontal="center" vertical="center" wrapText="1"/>
    </xf>
    <xf numFmtId="0" fontId="5" fillId="5" borderId="4" xfId="0" applyFont="1" applyFill="1" applyBorder="1" applyAlignment="1" applyProtection="1">
      <alignment horizontal="left"/>
    </xf>
    <xf numFmtId="0" fontId="5" fillId="5" borderId="2" xfId="0" applyFont="1" applyFill="1" applyBorder="1" applyAlignment="1" applyProtection="1">
      <alignment horizontal="left"/>
    </xf>
    <xf numFmtId="0" fontId="5" fillId="5" borderId="3" xfId="0" applyFont="1" applyFill="1" applyBorder="1" applyAlignment="1" applyProtection="1">
      <alignment horizontal="left"/>
    </xf>
    <xf numFmtId="0" fontId="10" fillId="0" borderId="16" xfId="0" applyFont="1" applyBorder="1" applyAlignment="1" applyProtection="1">
      <alignment horizontal="left"/>
    </xf>
    <xf numFmtId="0" fontId="24" fillId="14" borderId="46" xfId="0" applyFont="1" applyFill="1" applyBorder="1" applyAlignment="1" applyProtection="1">
      <alignment horizontal="left"/>
    </xf>
    <xf numFmtId="0" fontId="24" fillId="14" borderId="48" xfId="0" applyFont="1" applyFill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22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14" xfId="0" applyFont="1" applyBorder="1" applyAlignment="1" applyProtection="1">
      <alignment horizontal="left"/>
    </xf>
    <xf numFmtId="0" fontId="24" fillId="10" borderId="53" xfId="0" applyFont="1" applyFill="1" applyBorder="1" applyAlignment="1" applyProtection="1">
      <alignment horizontal="left"/>
    </xf>
    <xf numFmtId="0" fontId="24" fillId="10" borderId="54" xfId="0" applyFont="1" applyFill="1" applyBorder="1" applyAlignment="1" applyProtection="1">
      <alignment horizontal="left"/>
    </xf>
    <xf numFmtId="0" fontId="11" fillId="0" borderId="49" xfId="0" applyFont="1" applyFill="1" applyBorder="1" applyAlignment="1" applyProtection="1">
      <alignment horizontal="left"/>
    </xf>
    <xf numFmtId="0" fontId="11" fillId="0" borderId="50" xfId="0" applyFont="1" applyFill="1" applyBorder="1" applyAlignment="1" applyProtection="1">
      <alignment horizontal="left"/>
    </xf>
    <xf numFmtId="0" fontId="9" fillId="0" borderId="55" xfId="0" applyFont="1" applyBorder="1" applyAlignment="1" applyProtection="1">
      <alignment horizontal="left"/>
    </xf>
    <xf numFmtId="0" fontId="9" fillId="0" borderId="56" xfId="0" applyFont="1" applyBorder="1" applyAlignment="1" applyProtection="1">
      <alignment horizontal="left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14" xfId="0" applyFont="1" applyBorder="1" applyAlignment="1" applyProtection="1">
      <alignment horizontal="left" vertical="top"/>
    </xf>
    <xf numFmtId="0" fontId="11" fillId="5" borderId="10" xfId="0" applyFont="1" applyFill="1" applyBorder="1" applyAlignment="1" applyProtection="1">
      <alignment horizontal="left"/>
    </xf>
    <xf numFmtId="0" fontId="11" fillId="5" borderId="27" xfId="0" applyFont="1" applyFill="1" applyBorder="1" applyAlignment="1" applyProtection="1">
      <alignment horizontal="left"/>
    </xf>
    <xf numFmtId="0" fontId="11" fillId="5" borderId="28" xfId="0" applyFont="1" applyFill="1" applyBorder="1" applyAlignment="1" applyProtection="1">
      <alignment horizontal="left"/>
    </xf>
    <xf numFmtId="0" fontId="5" fillId="0" borderId="23" xfId="0" applyFont="1" applyFill="1" applyBorder="1" applyAlignment="1" applyProtection="1">
      <alignment horizontal="left" shrinkToFit="1"/>
    </xf>
    <xf numFmtId="0" fontId="5" fillId="0" borderId="21" xfId="0" applyFont="1" applyFill="1" applyBorder="1" applyAlignment="1" applyProtection="1">
      <alignment horizontal="left" shrinkToFit="1"/>
    </xf>
    <xf numFmtId="0" fontId="5" fillId="0" borderId="32" xfId="0" applyFont="1" applyFill="1" applyBorder="1" applyAlignment="1" applyProtection="1">
      <alignment horizontal="left" shrinkToFit="1"/>
    </xf>
    <xf numFmtId="0" fontId="4" fillId="0" borderId="22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4" fillId="0" borderId="14" xfId="0" applyFont="1" applyBorder="1" applyAlignment="1" applyProtection="1">
      <alignment horizontal="left" wrapText="1"/>
    </xf>
    <xf numFmtId="0" fontId="11" fillId="8" borderId="33" xfId="0" applyFont="1" applyFill="1" applyBorder="1" applyAlignment="1" applyProtection="1">
      <alignment horizontal="center"/>
    </xf>
    <xf numFmtId="0" fontId="11" fillId="8" borderId="9" xfId="0" applyFont="1" applyFill="1" applyBorder="1" applyAlignment="1" applyProtection="1">
      <alignment horizontal="center"/>
    </xf>
    <xf numFmtId="0" fontId="11" fillId="8" borderId="35" xfId="0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left" shrinkToFit="1"/>
    </xf>
    <xf numFmtId="0" fontId="5" fillId="0" borderId="0" xfId="0" applyFont="1" applyFill="1" applyBorder="1" applyAlignment="1" applyProtection="1">
      <alignment horizontal="left" shrinkToFit="1"/>
    </xf>
    <xf numFmtId="0" fontId="5" fillId="0" borderId="14" xfId="0" applyFont="1" applyFill="1" applyBorder="1" applyAlignment="1" applyProtection="1">
      <alignment horizontal="left" shrinkToFit="1"/>
    </xf>
    <xf numFmtId="0" fontId="4" fillId="0" borderId="15" xfId="0" applyFont="1" applyFill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5" fillId="5" borderId="15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11" fillId="11" borderId="33" xfId="0" applyFont="1" applyFill="1" applyBorder="1" applyAlignment="1" applyProtection="1">
      <alignment horizontal="center"/>
    </xf>
    <xf numFmtId="0" fontId="11" fillId="11" borderId="9" xfId="0" applyFont="1" applyFill="1" applyBorder="1" applyAlignment="1" applyProtection="1">
      <alignment horizontal="center"/>
    </xf>
    <xf numFmtId="0" fontId="11" fillId="11" borderId="35" xfId="0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27" xfId="0" applyFont="1" applyBorder="1" applyAlignment="1" applyProtection="1">
      <alignment horizontal="center"/>
    </xf>
    <xf numFmtId="0" fontId="24" fillId="13" borderId="46" xfId="0" applyFont="1" applyFill="1" applyBorder="1" applyAlignment="1" applyProtection="1">
      <alignment horizontal="left" vertical="center" wrapText="1"/>
    </xf>
    <xf numFmtId="0" fontId="24" fillId="13" borderId="47" xfId="0" applyFont="1" applyFill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0" fontId="4" fillId="0" borderId="33" xfId="0" applyFont="1" applyBorder="1" applyAlignment="1" applyProtection="1">
      <alignment horizontal="left" wrapText="1"/>
    </xf>
    <xf numFmtId="0" fontId="4" fillId="0" borderId="9" xfId="0" applyFont="1" applyBorder="1" applyAlignment="1" applyProtection="1">
      <alignment horizontal="left" wrapText="1"/>
    </xf>
    <xf numFmtId="0" fontId="4" fillId="0" borderId="35" xfId="0" applyFont="1" applyBorder="1" applyAlignment="1" applyProtection="1">
      <alignment horizontal="left" wrapText="1"/>
    </xf>
    <xf numFmtId="0" fontId="5" fillId="5" borderId="17" xfId="0" applyFont="1" applyFill="1" applyBorder="1" applyAlignment="1" applyProtection="1">
      <alignment horizontal="left"/>
    </xf>
    <xf numFmtId="0" fontId="5" fillId="5" borderId="18" xfId="0" applyFont="1" applyFill="1" applyBorder="1" applyAlignment="1" applyProtection="1">
      <alignment horizontal="left"/>
    </xf>
    <xf numFmtId="0" fontId="4" fillId="0" borderId="49" xfId="0" applyFont="1" applyBorder="1" applyAlignment="1" applyProtection="1">
      <alignment horizontal="left"/>
    </xf>
    <xf numFmtId="0" fontId="4" fillId="0" borderId="50" xfId="0" applyFont="1" applyBorder="1" applyAlignment="1" applyProtection="1">
      <alignment horizontal="left"/>
    </xf>
    <xf numFmtId="0" fontId="11" fillId="0" borderId="20" xfId="0" applyFont="1" applyBorder="1" applyAlignment="1" applyProtection="1">
      <alignment horizontal="left" vertical="top"/>
    </xf>
    <xf numFmtId="0" fontId="11" fillId="0" borderId="12" xfId="0" applyFont="1" applyBorder="1" applyAlignment="1" applyProtection="1">
      <alignment horizontal="left" vertical="top"/>
    </xf>
    <xf numFmtId="0" fontId="18" fillId="10" borderId="20" xfId="0" applyFont="1" applyFill="1" applyBorder="1" applyAlignment="1" applyProtection="1">
      <alignment horizontal="left" vertical="center" wrapText="1"/>
    </xf>
    <xf numFmtId="0" fontId="18" fillId="10" borderId="13" xfId="0" applyFont="1" applyFill="1" applyBorder="1" applyAlignment="1" applyProtection="1">
      <alignment horizontal="left" vertical="center" wrapText="1"/>
    </xf>
    <xf numFmtId="0" fontId="18" fillId="10" borderId="12" xfId="0" applyFont="1" applyFill="1" applyBorder="1" applyAlignment="1" applyProtection="1">
      <alignment horizontal="left" vertical="center" wrapText="1"/>
    </xf>
    <xf numFmtId="0" fontId="18" fillId="10" borderId="17" xfId="0" applyFont="1" applyFill="1" applyBorder="1" applyAlignment="1" applyProtection="1">
      <alignment horizontal="left" vertical="center" wrapText="1"/>
    </xf>
    <xf numFmtId="0" fontId="18" fillId="10" borderId="16" xfId="0" applyFont="1" applyFill="1" applyBorder="1" applyAlignment="1" applyProtection="1">
      <alignment horizontal="left" vertical="center" wrapText="1"/>
    </xf>
    <xf numFmtId="0" fontId="18" fillId="10" borderId="18" xfId="0" applyFont="1" applyFill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7" xfId="0" applyNumberFormat="1" applyFont="1" applyBorder="1" applyAlignment="1" applyProtection="1">
      <alignment horizontal="left"/>
      <protection locked="0"/>
    </xf>
    <xf numFmtId="0" fontId="4" fillId="0" borderId="18" xfId="0" applyNumberFormat="1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wrapText="1"/>
    </xf>
    <xf numFmtId="10" fontId="26" fillId="0" borderId="0" xfId="0" applyNumberFormat="1" applyFont="1" applyAlignment="1">
      <alignment horizontal="center" wrapText="1"/>
    </xf>
    <xf numFmtId="0" fontId="17" fillId="0" borderId="20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left"/>
    </xf>
    <xf numFmtId="0" fontId="5" fillId="0" borderId="20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4" fillId="3" borderId="20" xfId="0" applyFont="1" applyFill="1" applyBorder="1" applyAlignment="1" applyProtection="1">
      <alignment wrapText="1"/>
    </xf>
    <xf numFmtId="0" fontId="4" fillId="3" borderId="13" xfId="0" applyFont="1" applyFill="1" applyBorder="1" applyAlignment="1" applyProtection="1">
      <alignment wrapText="1"/>
    </xf>
    <xf numFmtId="0" fontId="4" fillId="3" borderId="12" xfId="0" applyFont="1" applyFill="1" applyBorder="1" applyAlignment="1" applyProtection="1">
      <alignment wrapText="1"/>
    </xf>
    <xf numFmtId="0" fontId="4" fillId="3" borderId="17" xfId="0" applyFont="1" applyFill="1" applyBorder="1" applyAlignment="1" applyProtection="1">
      <alignment wrapText="1"/>
    </xf>
    <xf numFmtId="0" fontId="4" fillId="3" borderId="16" xfId="0" applyFont="1" applyFill="1" applyBorder="1" applyAlignment="1" applyProtection="1">
      <alignment wrapText="1"/>
    </xf>
    <xf numFmtId="0" fontId="4" fillId="3" borderId="18" xfId="0" applyFont="1" applyFill="1" applyBorder="1" applyAlignment="1" applyProtection="1">
      <alignment wrapText="1"/>
    </xf>
    <xf numFmtId="2" fontId="4" fillId="9" borderId="20" xfId="0" applyNumberFormat="1" applyFont="1" applyFill="1" applyBorder="1" applyAlignment="1" applyProtection="1">
      <alignment horizontal="center" vertical="center"/>
    </xf>
    <xf numFmtId="2" fontId="4" fillId="9" borderId="12" xfId="0" applyNumberFormat="1" applyFont="1" applyFill="1" applyBorder="1" applyAlignment="1" applyProtection="1">
      <alignment horizontal="center" vertical="center"/>
    </xf>
    <xf numFmtId="2" fontId="4" fillId="9" borderId="17" xfId="0" applyNumberFormat="1" applyFont="1" applyFill="1" applyBorder="1" applyAlignment="1" applyProtection="1">
      <alignment horizontal="center" vertical="center"/>
    </xf>
    <xf numFmtId="2" fontId="4" fillId="9" borderId="18" xfId="0" applyNumberFormat="1" applyFont="1" applyFill="1" applyBorder="1" applyAlignment="1" applyProtection="1">
      <alignment horizontal="center" vertical="center"/>
    </xf>
    <xf numFmtId="2" fontId="5" fillId="9" borderId="20" xfId="0" applyNumberFormat="1" applyFont="1" applyFill="1" applyBorder="1" applyAlignment="1" applyProtection="1">
      <alignment horizontal="center" vertical="center" wrapText="1"/>
    </xf>
    <xf numFmtId="2" fontId="5" fillId="9" borderId="12" xfId="0" applyNumberFormat="1" applyFont="1" applyFill="1" applyBorder="1" applyAlignment="1" applyProtection="1">
      <alignment horizontal="center" vertical="center" wrapText="1"/>
    </xf>
    <xf numFmtId="2" fontId="5" fillId="9" borderId="17" xfId="0" applyNumberFormat="1" applyFont="1" applyFill="1" applyBorder="1" applyAlignment="1" applyProtection="1">
      <alignment horizontal="center" vertical="center" wrapText="1"/>
    </xf>
    <xf numFmtId="2" fontId="5" fillId="9" borderId="18" xfId="0" applyNumberFormat="1" applyFont="1" applyFill="1" applyBorder="1" applyAlignment="1" applyProtection="1">
      <alignment horizontal="center" vertical="center" wrapText="1"/>
    </xf>
    <xf numFmtId="4" fontId="6" fillId="0" borderId="17" xfId="0" applyNumberFormat="1" applyFont="1" applyFill="1" applyBorder="1" applyAlignment="1" applyProtection="1">
      <alignment horizontal="center" wrapText="1"/>
      <protection locked="0"/>
    </xf>
    <xf numFmtId="4" fontId="6" fillId="0" borderId="18" xfId="0" applyNumberFormat="1" applyFont="1" applyFill="1" applyBorder="1" applyAlignment="1" applyProtection="1">
      <alignment horizontal="center" wrapText="1"/>
      <protection locked="0"/>
    </xf>
    <xf numFmtId="2" fontId="6" fillId="9" borderId="17" xfId="0" applyNumberFormat="1" applyFont="1" applyFill="1" applyBorder="1" applyAlignment="1" applyProtection="1">
      <alignment horizontal="center" wrapText="1"/>
    </xf>
    <xf numFmtId="2" fontId="6" fillId="9" borderId="16" xfId="0" applyNumberFormat="1" applyFont="1" applyFill="1" applyBorder="1" applyAlignment="1" applyProtection="1">
      <alignment horizontal="center" wrapText="1"/>
    </xf>
    <xf numFmtId="4" fontId="6" fillId="9" borderId="17" xfId="0" applyNumberFormat="1" applyFont="1" applyFill="1" applyBorder="1" applyAlignment="1" applyProtection="1">
      <alignment horizontal="center" wrapText="1"/>
    </xf>
    <xf numFmtId="4" fontId="6" fillId="9" borderId="18" xfId="0" applyNumberFormat="1" applyFont="1" applyFill="1" applyBorder="1" applyAlignment="1" applyProtection="1">
      <alignment horizontal="center" wrapText="1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protection locked="0"/>
    </xf>
    <xf numFmtId="0" fontId="4" fillId="0" borderId="16" xfId="0" applyFont="1" applyBorder="1" applyAlignment="1" applyProtection="1">
      <protection locked="0"/>
    </xf>
    <xf numFmtId="0" fontId="4" fillId="0" borderId="18" xfId="0" applyFont="1" applyBorder="1" applyAlignment="1" applyProtection="1">
      <protection locked="0"/>
    </xf>
    <xf numFmtId="3" fontId="6" fillId="9" borderId="17" xfId="0" applyNumberFormat="1" applyFont="1" applyFill="1" applyBorder="1" applyAlignment="1" applyProtection="1">
      <alignment horizontal="center" wrapText="1"/>
    </xf>
    <xf numFmtId="3" fontId="6" fillId="9" borderId="18" xfId="0" applyNumberFormat="1" applyFont="1" applyFill="1" applyBorder="1" applyAlignment="1" applyProtection="1">
      <alignment horizontal="center" wrapText="1"/>
    </xf>
    <xf numFmtId="0" fontId="5" fillId="8" borderId="17" xfId="0" applyFont="1" applyFill="1" applyBorder="1" applyAlignment="1" applyProtection="1">
      <alignment horizontal="left"/>
    </xf>
    <xf numFmtId="0" fontId="5" fillId="8" borderId="16" xfId="0" applyFont="1" applyFill="1" applyBorder="1" applyAlignment="1" applyProtection="1">
      <alignment horizontal="left"/>
    </xf>
    <xf numFmtId="0" fontId="5" fillId="8" borderId="18" xfId="0" applyFont="1" applyFill="1" applyBorder="1" applyAlignment="1" applyProtection="1">
      <alignment horizontal="left"/>
    </xf>
    <xf numFmtId="0" fontId="4" fillId="0" borderId="17" xfId="0" applyFont="1" applyBorder="1" applyAlignment="1" applyProtection="1">
      <alignment wrapText="1"/>
    </xf>
    <xf numFmtId="0" fontId="4" fillId="0" borderId="16" xfId="0" applyFont="1" applyBorder="1" applyAlignment="1" applyProtection="1">
      <alignment wrapText="1"/>
    </xf>
    <xf numFmtId="0" fontId="4" fillId="0" borderId="26" xfId="0" applyFont="1" applyBorder="1" applyAlignment="1" applyProtection="1">
      <alignment wrapText="1"/>
    </xf>
    <xf numFmtId="0" fontId="6" fillId="0" borderId="4" xfId="0" applyFont="1" applyFill="1" applyBorder="1" applyAlignment="1" applyProtection="1">
      <alignment horizontal="left" wrapText="1"/>
    </xf>
    <xf numFmtId="0" fontId="6" fillId="0" borderId="2" xfId="0" applyFont="1" applyFill="1" applyBorder="1" applyAlignment="1" applyProtection="1">
      <alignment horizontal="left" wrapText="1"/>
    </xf>
    <xf numFmtId="0" fontId="6" fillId="0" borderId="3" xfId="0" applyFont="1" applyFill="1" applyBorder="1" applyAlignment="1" applyProtection="1">
      <alignment horizontal="left" wrapText="1"/>
    </xf>
    <xf numFmtId="0" fontId="5" fillId="0" borderId="4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wrapText="1"/>
    </xf>
    <xf numFmtId="0" fontId="5" fillId="0" borderId="29" xfId="0" applyFont="1" applyBorder="1" applyAlignment="1" applyProtection="1">
      <alignment horizontal="center" wrapText="1"/>
    </xf>
    <xf numFmtId="2" fontId="6" fillId="9" borderId="26" xfId="0" applyNumberFormat="1" applyFont="1" applyFill="1" applyBorder="1" applyAlignment="1" applyProtection="1">
      <alignment horizontal="center" wrapText="1"/>
    </xf>
    <xf numFmtId="0" fontId="6" fillId="0" borderId="17" xfId="0" applyFont="1" applyFill="1" applyBorder="1" applyAlignment="1" applyProtection="1">
      <alignment horizontal="left" wrapText="1"/>
    </xf>
    <xf numFmtId="0" fontId="6" fillId="0" borderId="16" xfId="0" applyFont="1" applyFill="1" applyBorder="1" applyAlignment="1" applyProtection="1">
      <alignment horizontal="left" wrapText="1"/>
    </xf>
    <xf numFmtId="0" fontId="6" fillId="0" borderId="18" xfId="0" applyFont="1" applyFill="1" applyBorder="1" applyAlignment="1" applyProtection="1">
      <alignment horizontal="left" wrapText="1"/>
    </xf>
    <xf numFmtId="0" fontId="5" fillId="0" borderId="4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horizontal="center" wrapText="1"/>
    </xf>
    <xf numFmtId="0" fontId="5" fillId="0" borderId="3" xfId="0" applyFont="1" applyFill="1" applyBorder="1" applyAlignment="1" applyProtection="1">
      <alignment horizontal="center" wrapText="1"/>
    </xf>
    <xf numFmtId="0" fontId="5" fillId="0" borderId="4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2" fontId="6" fillId="9" borderId="18" xfId="0" applyNumberFormat="1" applyFont="1" applyFill="1" applyBorder="1" applyAlignment="1" applyProtection="1">
      <alignment horizontal="center" wrapText="1"/>
    </xf>
    <xf numFmtId="2" fontId="6" fillId="9" borderId="4" xfId="0" applyNumberFormat="1" applyFont="1" applyFill="1" applyBorder="1" applyAlignment="1" applyProtection="1">
      <alignment horizontal="center" wrapText="1"/>
    </xf>
    <xf numFmtId="2" fontId="6" fillId="9" borderId="3" xfId="0" applyNumberFormat="1" applyFont="1" applyFill="1" applyBorder="1" applyAlignment="1" applyProtection="1">
      <alignment horizontal="center" wrapText="1"/>
    </xf>
    <xf numFmtId="0" fontId="23" fillId="15" borderId="30" xfId="0" applyFont="1" applyFill="1" applyBorder="1" applyAlignment="1" applyProtection="1">
      <alignment horizontal="center"/>
    </xf>
    <xf numFmtId="0" fontId="23" fillId="15" borderId="28" xfId="0" applyFont="1" applyFill="1" applyBorder="1" applyAlignment="1" applyProtection="1">
      <alignment horizontal="center"/>
    </xf>
    <xf numFmtId="4" fontId="6" fillId="8" borderId="17" xfId="0" applyNumberFormat="1" applyFont="1" applyFill="1" applyBorder="1" applyAlignment="1" applyProtection="1">
      <alignment horizontal="center" wrapText="1"/>
    </xf>
    <xf numFmtId="4" fontId="6" fillId="8" borderId="18" xfId="0" applyNumberFormat="1" applyFont="1" applyFill="1" applyBorder="1" applyAlignment="1" applyProtection="1">
      <alignment horizontal="center" wrapText="1"/>
    </xf>
    <xf numFmtId="0" fontId="4" fillId="0" borderId="17" xfId="0" applyFont="1" applyBorder="1" applyAlignment="1" applyProtection="1">
      <alignment horizontal="left"/>
    </xf>
    <xf numFmtId="0" fontId="4" fillId="0" borderId="16" xfId="0" applyFont="1" applyBorder="1" applyAlignment="1" applyProtection="1">
      <alignment horizontal="left"/>
    </xf>
    <xf numFmtId="0" fontId="4" fillId="0" borderId="18" xfId="0" applyFont="1" applyBorder="1" applyAlignment="1" applyProtection="1">
      <alignment horizontal="left"/>
    </xf>
    <xf numFmtId="0" fontId="23" fillId="15" borderId="10" xfId="0" applyFont="1" applyFill="1" applyBorder="1" applyAlignment="1" applyProtection="1">
      <alignment horizontal="center"/>
    </xf>
    <xf numFmtId="0" fontId="23" fillId="15" borderId="27" xfId="0" applyFont="1" applyFill="1" applyBorder="1" applyAlignment="1" applyProtection="1">
      <alignment horizontal="center"/>
    </xf>
    <xf numFmtId="2" fontId="4" fillId="0" borderId="10" xfId="0" applyNumberFormat="1" applyFont="1" applyBorder="1" applyAlignment="1" applyProtection="1">
      <alignment horizontal="center" wrapText="1"/>
    </xf>
    <xf numFmtId="2" fontId="4" fillId="0" borderId="27" xfId="0" applyNumberFormat="1" applyFont="1" applyBorder="1" applyAlignment="1" applyProtection="1">
      <alignment horizontal="center" wrapText="1"/>
    </xf>
    <xf numFmtId="2" fontId="4" fillId="0" borderId="31" xfId="0" applyNumberFormat="1" applyFont="1" applyBorder="1" applyAlignment="1" applyProtection="1">
      <alignment horizontal="center" wrapText="1"/>
    </xf>
    <xf numFmtId="0" fontId="5" fillId="8" borderId="20" xfId="0" applyFont="1" applyFill="1" applyBorder="1" applyProtection="1"/>
    <xf numFmtId="0" fontId="5" fillId="8" borderId="13" xfId="0" applyFont="1" applyFill="1" applyBorder="1" applyProtection="1"/>
    <xf numFmtId="0" fontId="5" fillId="8" borderId="12" xfId="0" applyFont="1" applyFill="1" applyBorder="1" applyProtection="1"/>
    <xf numFmtId="0" fontId="4" fillId="8" borderId="17" xfId="0" applyFont="1" applyFill="1" applyBorder="1" applyAlignment="1" applyProtection="1">
      <alignment horizontal="center"/>
    </xf>
    <xf numFmtId="0" fontId="4" fillId="8" borderId="16" xfId="0" applyFont="1" applyFill="1" applyBorder="1" applyAlignment="1" applyProtection="1">
      <alignment horizontal="center"/>
    </xf>
    <xf numFmtId="0" fontId="4" fillId="8" borderId="18" xfId="0" applyFont="1" applyFill="1" applyBorder="1" applyAlignment="1" applyProtection="1">
      <alignment horizontal="center"/>
    </xf>
    <xf numFmtId="1" fontId="4" fillId="8" borderId="17" xfId="0" applyNumberFormat="1" applyFont="1" applyFill="1" applyBorder="1" applyAlignment="1" applyProtection="1">
      <alignment horizontal="center"/>
    </xf>
    <xf numFmtId="1" fontId="4" fillId="8" borderId="18" xfId="0" applyNumberFormat="1" applyFont="1" applyFill="1" applyBorder="1" applyAlignment="1" applyProtection="1">
      <alignment horizontal="center"/>
    </xf>
    <xf numFmtId="2" fontId="5" fillId="9" borderId="30" xfId="0" applyNumberFormat="1" applyFont="1" applyFill="1" applyBorder="1" applyAlignment="1" applyProtection="1">
      <alignment horizontal="center" wrapText="1"/>
    </xf>
    <xf numFmtId="2" fontId="5" fillId="9" borderId="28" xfId="0" applyNumberFormat="1" applyFont="1" applyFill="1" applyBorder="1" applyAlignment="1" applyProtection="1">
      <alignment horizontal="center" wrapText="1"/>
    </xf>
    <xf numFmtId="0" fontId="5" fillId="8" borderId="20" xfId="0" applyFont="1" applyFill="1" applyBorder="1" applyAlignment="1" applyProtection="1">
      <alignment horizontal="left"/>
    </xf>
    <xf numFmtId="0" fontId="5" fillId="8" borderId="13" xfId="0" applyFont="1" applyFill="1" applyBorder="1" applyAlignment="1" applyProtection="1">
      <alignment horizontal="left"/>
    </xf>
    <xf numFmtId="0" fontId="5" fillId="8" borderId="12" xfId="0" applyFont="1" applyFill="1" applyBorder="1" applyAlignment="1" applyProtection="1">
      <alignment horizontal="left"/>
    </xf>
    <xf numFmtId="0" fontId="4" fillId="8" borderId="17" xfId="0" applyFont="1" applyFill="1" applyBorder="1" applyAlignment="1" applyProtection="1">
      <alignment horizontal="left"/>
    </xf>
    <xf numFmtId="0" fontId="4" fillId="8" borderId="16" xfId="0" applyFont="1" applyFill="1" applyBorder="1" applyAlignment="1" applyProtection="1">
      <alignment horizontal="left"/>
    </xf>
    <xf numFmtId="0" fontId="4" fillId="8" borderId="18" xfId="0" applyFont="1" applyFill="1" applyBorder="1" applyAlignment="1" applyProtection="1">
      <alignment horizontal="left"/>
    </xf>
    <xf numFmtId="49" fontId="4" fillId="8" borderId="17" xfId="0" applyNumberFormat="1" applyFont="1" applyFill="1" applyBorder="1" applyAlignment="1" applyProtection="1">
      <alignment horizontal="left"/>
    </xf>
    <xf numFmtId="49" fontId="4" fillId="8" borderId="16" xfId="0" applyNumberFormat="1" applyFont="1" applyFill="1" applyBorder="1" applyAlignment="1" applyProtection="1">
      <alignment horizontal="left"/>
    </xf>
    <xf numFmtId="49" fontId="4" fillId="8" borderId="18" xfId="0" applyNumberFormat="1" applyFont="1" applyFill="1" applyBorder="1" applyAlignment="1" applyProtection="1">
      <alignment horizontal="left"/>
    </xf>
    <xf numFmtId="2" fontId="4" fillId="3" borderId="36" xfId="0" applyNumberFormat="1" applyFont="1" applyFill="1" applyBorder="1" applyAlignment="1" applyProtection="1">
      <alignment horizontal="center"/>
    </xf>
    <xf numFmtId="2" fontId="4" fillId="3" borderId="44" xfId="0" applyNumberFormat="1" applyFont="1" applyFill="1" applyBorder="1" applyAlignment="1" applyProtection="1">
      <alignment horizontal="center"/>
    </xf>
    <xf numFmtId="2" fontId="4" fillId="3" borderId="37" xfId="0" applyNumberFormat="1" applyFont="1" applyFill="1" applyBorder="1" applyAlignment="1" applyProtection="1">
      <alignment horizontal="center"/>
    </xf>
    <xf numFmtId="2" fontId="4" fillId="3" borderId="14" xfId="0" applyNumberFormat="1" applyFont="1" applyFill="1" applyBorder="1" applyAlignment="1" applyProtection="1">
      <alignment horizontal="center"/>
    </xf>
    <xf numFmtId="2" fontId="4" fillId="3" borderId="38" xfId="0" applyNumberFormat="1" applyFont="1" applyFill="1" applyBorder="1" applyAlignment="1" applyProtection="1">
      <alignment horizontal="center"/>
    </xf>
    <xf numFmtId="2" fontId="4" fillId="3" borderId="39" xfId="0" applyNumberFormat="1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167" fontId="4" fillId="8" borderId="17" xfId="0" applyNumberFormat="1" applyFont="1" applyFill="1" applyBorder="1" applyAlignment="1" applyProtection="1">
      <alignment horizontal="left"/>
    </xf>
    <xf numFmtId="167" fontId="4" fillId="8" borderId="18" xfId="0" applyNumberFormat="1" applyFont="1" applyFill="1" applyBorder="1" applyAlignment="1" applyProtection="1">
      <alignment horizontal="left"/>
    </xf>
    <xf numFmtId="0" fontId="5" fillId="8" borderId="20" xfId="0" applyFont="1" applyFill="1" applyBorder="1" applyAlignment="1" applyProtection="1">
      <alignment horizontal="left" vertical="top"/>
    </xf>
    <xf numFmtId="0" fontId="5" fillId="8" borderId="12" xfId="0" applyFont="1" applyFill="1" applyBorder="1" applyAlignment="1" applyProtection="1">
      <alignment horizontal="left" vertical="top"/>
    </xf>
    <xf numFmtId="0" fontId="5" fillId="8" borderId="13" xfId="0" applyFont="1" applyFill="1" applyBorder="1" applyAlignment="1" applyProtection="1">
      <alignment horizontal="left" vertical="top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4" fillId="8" borderId="20" xfId="0" applyFont="1" applyFill="1" applyBorder="1" applyAlignment="1" applyProtection="1">
      <alignment horizontal="left" vertical="top" wrapText="1"/>
    </xf>
    <xf numFmtId="0" fontId="4" fillId="8" borderId="13" xfId="0" applyFont="1" applyFill="1" applyBorder="1" applyAlignment="1" applyProtection="1">
      <alignment horizontal="left" vertical="top" wrapText="1"/>
    </xf>
    <xf numFmtId="0" fontId="4" fillId="8" borderId="12" xfId="0" applyFont="1" applyFill="1" applyBorder="1" applyAlignment="1" applyProtection="1">
      <alignment horizontal="left" vertical="top" wrapText="1"/>
    </xf>
    <xf numFmtId="0" fontId="4" fillId="8" borderId="17" xfId="0" applyFont="1" applyFill="1" applyBorder="1" applyAlignment="1" applyProtection="1">
      <alignment horizontal="left" vertical="top" wrapText="1"/>
    </xf>
    <xf numFmtId="0" fontId="4" fillId="8" borderId="16" xfId="0" applyFont="1" applyFill="1" applyBorder="1" applyAlignment="1" applyProtection="1">
      <alignment horizontal="left" vertical="top" wrapText="1"/>
    </xf>
    <xf numFmtId="0" fontId="4" fillId="8" borderId="18" xfId="0" applyFont="1" applyFill="1" applyBorder="1" applyAlignment="1" applyProtection="1">
      <alignment horizontal="left" vertical="top" wrapText="1"/>
    </xf>
    <xf numFmtId="0" fontId="23" fillId="4" borderId="20" xfId="0" applyFont="1" applyFill="1" applyBorder="1" applyAlignment="1" applyProtection="1">
      <alignment horizontal="center"/>
    </xf>
    <xf numFmtId="0" fontId="23" fillId="4" borderId="13" xfId="0" applyFont="1" applyFill="1" applyBorder="1" applyAlignment="1" applyProtection="1">
      <alignment horizontal="center"/>
    </xf>
    <xf numFmtId="0" fontId="23" fillId="4" borderId="12" xfId="0" applyFont="1" applyFill="1" applyBorder="1" applyAlignment="1" applyProtection="1">
      <alignment horizontal="center"/>
    </xf>
    <xf numFmtId="0" fontId="4" fillId="0" borderId="20" xfId="0" quotePrefix="1" applyNumberFormat="1" applyFont="1" applyBorder="1" applyAlignment="1" applyProtection="1">
      <alignment horizontal="left" vertical="top"/>
    </xf>
    <xf numFmtId="0" fontId="4" fillId="0" borderId="13" xfId="0" quotePrefix="1" applyFont="1" applyBorder="1" applyAlignment="1" applyProtection="1">
      <alignment horizontal="left" vertical="top"/>
    </xf>
    <xf numFmtId="0" fontId="4" fillId="0" borderId="12" xfId="0" quotePrefix="1" applyFont="1" applyBorder="1" applyAlignment="1" applyProtection="1">
      <alignment horizontal="left" vertical="top"/>
    </xf>
    <xf numFmtId="0" fontId="4" fillId="8" borderId="20" xfId="0" quotePrefix="1" applyNumberFormat="1" applyFont="1" applyFill="1" applyBorder="1" applyAlignment="1" applyProtection="1">
      <alignment horizontal="left" vertical="top"/>
    </xf>
    <xf numFmtId="0" fontId="4" fillId="8" borderId="13" xfId="0" quotePrefix="1" applyFont="1" applyFill="1" applyBorder="1" applyAlignment="1" applyProtection="1">
      <alignment horizontal="left" vertical="top"/>
    </xf>
    <xf numFmtId="0" fontId="4" fillId="8" borderId="12" xfId="0" quotePrefix="1" applyFont="1" applyFill="1" applyBorder="1" applyAlignment="1" applyProtection="1">
      <alignment horizontal="left" vertical="top"/>
    </xf>
    <xf numFmtId="167" fontId="4" fillId="8" borderId="16" xfId="0" applyNumberFormat="1" applyFont="1" applyFill="1" applyBorder="1" applyAlignment="1" applyProtection="1">
      <alignment horizontal="left"/>
    </xf>
    <xf numFmtId="0" fontId="5" fillId="0" borderId="20" xfId="0" applyFont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left" vertical="top" wrapText="1"/>
    </xf>
    <xf numFmtId="0" fontId="5" fillId="0" borderId="17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left" vertical="top" wrapText="1"/>
    </xf>
    <xf numFmtId="164" fontId="5" fillId="0" borderId="11" xfId="0" applyNumberFormat="1" applyFont="1" applyBorder="1" applyAlignment="1" applyProtection="1">
      <alignment horizontal="center"/>
      <protection locked="0"/>
    </xf>
    <xf numFmtId="164" fontId="5" fillId="0" borderId="15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8" borderId="20" xfId="0" applyFont="1" applyFill="1" applyBorder="1" applyAlignment="1" applyProtection="1">
      <alignment horizontal="left" wrapText="1"/>
    </xf>
    <xf numFmtId="0" fontId="4" fillId="8" borderId="13" xfId="0" applyFont="1" applyFill="1" applyBorder="1" applyAlignment="1" applyProtection="1">
      <alignment horizontal="left" wrapText="1"/>
    </xf>
    <xf numFmtId="0" fontId="4" fillId="8" borderId="12" xfId="0" applyFont="1" applyFill="1" applyBorder="1" applyAlignment="1" applyProtection="1">
      <alignment horizontal="left" wrapText="1"/>
    </xf>
    <xf numFmtId="0" fontId="4" fillId="8" borderId="17" xfId="0" applyFont="1" applyFill="1" applyBorder="1" applyAlignment="1" applyProtection="1">
      <alignment horizontal="left" wrapText="1"/>
    </xf>
    <xf numFmtId="0" fontId="4" fillId="8" borderId="16" xfId="0" applyFont="1" applyFill="1" applyBorder="1" applyAlignment="1" applyProtection="1">
      <alignment horizontal="left" wrapText="1"/>
    </xf>
    <xf numFmtId="0" fontId="4" fillId="8" borderId="18" xfId="0" applyFont="1" applyFill="1" applyBorder="1" applyAlignment="1" applyProtection="1">
      <alignment horizontal="left" wrapText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/>
    </xf>
    <xf numFmtId="0" fontId="5" fillId="0" borderId="14" xfId="0" applyFont="1" applyBorder="1" applyAlignment="1" applyProtection="1">
      <alignment horizontal="left" vertical="top"/>
    </xf>
    <xf numFmtId="0" fontId="5" fillId="0" borderId="17" xfId="0" applyFont="1" applyBorder="1" applyAlignment="1" applyProtection="1">
      <alignment horizontal="left" vertical="top"/>
    </xf>
    <xf numFmtId="0" fontId="5" fillId="0" borderId="18" xfId="0" applyFont="1" applyBorder="1" applyAlignment="1" applyProtection="1">
      <alignment horizontal="left" vertical="top"/>
    </xf>
    <xf numFmtId="0" fontId="5" fillId="0" borderId="13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left" vertical="top"/>
      <protection locked="0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17" xfId="0" applyFont="1" applyBorder="1" applyAlignment="1" applyProtection="1">
      <alignment horizontal="center" vertical="top" wrapText="1"/>
    </xf>
    <xf numFmtId="0" fontId="5" fillId="0" borderId="16" xfId="0" applyFont="1" applyBorder="1" applyAlignment="1" applyProtection="1">
      <alignment horizontal="center" vertical="top" wrapText="1"/>
    </xf>
    <xf numFmtId="0" fontId="5" fillId="0" borderId="18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11" fillId="6" borderId="4" xfId="0" applyFont="1" applyFill="1" applyBorder="1" applyAlignment="1" applyProtection="1">
      <alignment horizontal="center" vertical="center"/>
    </xf>
    <xf numFmtId="0" fontId="11" fillId="6" borderId="2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left" vertical="top"/>
    </xf>
    <xf numFmtId="0" fontId="5" fillId="0" borderId="12" xfId="0" applyFont="1" applyBorder="1" applyAlignment="1" applyProtection="1">
      <alignment horizontal="left" vertical="top"/>
    </xf>
    <xf numFmtId="0" fontId="32" fillId="6" borderId="30" xfId="4" applyFont="1" applyFill="1" applyBorder="1" applyAlignment="1">
      <alignment horizontal="center" vertical="center" wrapText="1"/>
    </xf>
    <xf numFmtId="0" fontId="32" fillId="6" borderId="27" xfId="4" applyFont="1" applyFill="1" applyBorder="1" applyAlignment="1">
      <alignment horizontal="center" vertical="center" wrapText="1"/>
    </xf>
    <xf numFmtId="0" fontId="32" fillId="6" borderId="31" xfId="4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Normal_Admin Rate Tables" xfId="4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14</xdr:row>
          <xdr:rowOff>0</xdr:rowOff>
        </xdr:from>
        <xdr:to>
          <xdr:col>1</xdr:col>
          <xdr:colOff>266700</xdr:colOff>
          <xdr:row>15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228601</xdr:colOff>
      <xdr:row>0</xdr:row>
      <xdr:rowOff>119487</xdr:rowOff>
    </xdr:from>
    <xdr:to>
      <xdr:col>1</xdr:col>
      <xdr:colOff>1808795</xdr:colOff>
      <xdr:row>5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1" y="119487"/>
          <a:ext cx="1580194" cy="756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140971</xdr:colOff>
      <xdr:row>1</xdr:row>
      <xdr:rowOff>19051</xdr:rowOff>
    </xdr:from>
    <xdr:to>
      <xdr:col>3</xdr:col>
      <xdr:colOff>283642</xdr:colOff>
      <xdr:row>5</xdr:row>
      <xdr:rowOff>123824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1" y="133351"/>
          <a:ext cx="1304721" cy="7524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1</xdr:row>
      <xdr:rowOff>11430</xdr:rowOff>
    </xdr:from>
    <xdr:to>
      <xdr:col>2</xdr:col>
      <xdr:colOff>323850</xdr:colOff>
      <xdr:row>5</xdr:row>
      <xdr:rowOff>111942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25730"/>
          <a:ext cx="1518285" cy="8815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1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725" y="333375"/>
          <a:ext cx="13430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ISS Hour Range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ereSA1\AppData\Local\Microsoft\Windows\INetCache\Content.Outlook\M4X5RVG1\Rate%20Proposal%20Form%2010-326%20January%201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HS LSR Daily Rate"/>
      <sheetName val="Res Staff Schedule Reporting"/>
      <sheetName val="Signatures &amp; Exp. Tracking"/>
      <sheetName val="Admin Rate Table"/>
      <sheetName val="Instructions &amp; Lists"/>
    </sheetNames>
    <sheetDataSet>
      <sheetData sheetId="0">
        <row r="10">
          <cell r="F10" t="str">
            <v/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3"/>
  <sheetViews>
    <sheetView showGridLines="0" tabSelected="1" zoomScaleNormal="100" zoomScaleSheetLayoutView="75" zoomScalePageLayoutView="130" workbookViewId="0">
      <selection activeCell="E8" sqref="E8"/>
    </sheetView>
  </sheetViews>
  <sheetFormatPr defaultColWidth="9.109375" defaultRowHeight="13.2" x14ac:dyDescent="0.25"/>
  <cols>
    <col min="1" max="1" width="1.6640625" style="1" customWidth="1"/>
    <col min="2" max="2" width="40.88671875" style="1" customWidth="1"/>
    <col min="3" max="6" width="25.6640625" style="1" customWidth="1"/>
    <col min="7" max="7" width="1.6640625" style="1" customWidth="1"/>
    <col min="8" max="8" width="11" style="1" bestFit="1" customWidth="1"/>
    <col min="9" max="10" width="9.109375" style="1"/>
    <col min="11" max="11" width="12" style="1" bestFit="1" customWidth="1"/>
    <col min="12" max="12" width="20.109375" style="1" bestFit="1" customWidth="1"/>
    <col min="13" max="13" width="11.33203125" style="1" bestFit="1" customWidth="1"/>
    <col min="14" max="14" width="10.109375" style="1" bestFit="1" customWidth="1"/>
    <col min="15" max="16384" width="9.109375" style="1"/>
  </cols>
  <sheetData>
    <row r="1" spans="1:14" ht="11.1" customHeight="1" x14ac:dyDescent="0.25">
      <c r="A1" s="259"/>
      <c r="B1" s="260"/>
      <c r="C1" s="260"/>
      <c r="D1" s="260"/>
      <c r="E1" s="260"/>
      <c r="F1" s="260"/>
      <c r="G1" s="261"/>
    </row>
    <row r="2" spans="1:14" ht="12.6" customHeight="1" x14ac:dyDescent="0.25">
      <c r="A2" s="25"/>
      <c r="B2" s="250" t="s">
        <v>271</v>
      </c>
      <c r="C2" s="251"/>
      <c r="D2" s="251"/>
      <c r="E2" s="251"/>
      <c r="F2" s="252"/>
      <c r="G2" s="89"/>
    </row>
    <row r="3" spans="1:14" ht="12.6" customHeight="1" x14ac:dyDescent="0.25">
      <c r="A3" s="25"/>
      <c r="B3" s="253"/>
      <c r="C3" s="254"/>
      <c r="D3" s="254"/>
      <c r="E3" s="254"/>
      <c r="F3" s="255"/>
      <c r="G3" s="89"/>
      <c r="L3" s="248" t="s">
        <v>187</v>
      </c>
      <c r="M3" s="249">
        <v>0.13500000000000001</v>
      </c>
      <c r="N3" s="248" t="s">
        <v>188</v>
      </c>
    </row>
    <row r="4" spans="1:14" ht="12.6" customHeight="1" x14ac:dyDescent="0.25">
      <c r="A4" s="25"/>
      <c r="B4" s="253"/>
      <c r="C4" s="254"/>
      <c r="D4" s="254"/>
      <c r="E4" s="254"/>
      <c r="F4" s="255"/>
      <c r="G4" s="89"/>
      <c r="L4" s="248"/>
      <c r="M4" s="249"/>
      <c r="N4" s="248"/>
    </row>
    <row r="5" spans="1:14" ht="12.6" customHeight="1" x14ac:dyDescent="0.25">
      <c r="A5" s="25"/>
      <c r="B5" s="253"/>
      <c r="C5" s="254"/>
      <c r="D5" s="254"/>
      <c r="E5" s="254"/>
      <c r="F5" s="255"/>
      <c r="G5" s="89"/>
      <c r="L5" s="140"/>
      <c r="M5" s="139">
        <f>ROUND(L5*13.5%,0)</f>
        <v>0</v>
      </c>
      <c r="N5" s="139">
        <f>M5+L5</f>
        <v>0</v>
      </c>
    </row>
    <row r="6" spans="1:14" ht="12.6" customHeight="1" x14ac:dyDescent="0.25">
      <c r="A6" s="25"/>
      <c r="B6" s="256"/>
      <c r="C6" s="257"/>
      <c r="D6" s="257"/>
      <c r="E6" s="257"/>
      <c r="F6" s="258"/>
      <c r="G6" s="89"/>
    </row>
    <row r="7" spans="1:14" ht="12.75" customHeight="1" x14ac:dyDescent="0.25">
      <c r="A7" s="25"/>
      <c r="B7" s="235" t="s">
        <v>149</v>
      </c>
      <c r="C7" s="236"/>
      <c r="D7" s="237"/>
      <c r="E7" s="103" t="s">
        <v>92</v>
      </c>
      <c r="F7" s="103" t="s">
        <v>69</v>
      </c>
      <c r="G7" s="89"/>
    </row>
    <row r="8" spans="1:14" ht="18.899999999999999" customHeight="1" x14ac:dyDescent="0.25">
      <c r="A8" s="25"/>
      <c r="B8" s="238"/>
      <c r="C8" s="239"/>
      <c r="D8" s="240"/>
      <c r="E8" s="9"/>
      <c r="F8" s="9"/>
      <c r="G8" s="89"/>
      <c r="L8" s="148" t="s">
        <v>202</v>
      </c>
      <c r="M8" s="149">
        <v>0.13500000000000001</v>
      </c>
      <c r="N8" s="150" t="s">
        <v>201</v>
      </c>
    </row>
    <row r="9" spans="1:14" ht="13.8" x14ac:dyDescent="0.25">
      <c r="A9" s="27"/>
      <c r="B9" s="233" t="s">
        <v>48</v>
      </c>
      <c r="C9" s="234"/>
      <c r="D9" s="104" t="s">
        <v>141</v>
      </c>
      <c r="E9" s="104" t="s">
        <v>77</v>
      </c>
      <c r="F9" s="104" t="s">
        <v>56</v>
      </c>
      <c r="G9" s="89"/>
      <c r="L9" s="140"/>
      <c r="M9" s="139">
        <f>ROUND(L9*13.5%,0)</f>
        <v>0</v>
      </c>
      <c r="N9" s="139">
        <f>M9+L9</f>
        <v>0</v>
      </c>
    </row>
    <row r="10" spans="1:14" ht="15" customHeight="1" x14ac:dyDescent="0.25">
      <c r="A10" s="27"/>
      <c r="B10" s="241"/>
      <c r="C10" s="242"/>
      <c r="D10" s="105"/>
      <c r="E10" s="10"/>
      <c r="F10" s="116" t="str">
        <f ca="1">IF(DATE_OF_BIRTH="","",IF(MONTH(TODAY())&gt;MONTH(E10),YEAR(TODAY())-YEAR(E10),IF(AND(MONTH(TODAY())=MONTH(E10),DAY(TODAY())&gt;=DAY(E10)),YEAR(TODAY())-YEAR(E10),(YEAR(TODAY())-YEAR(E10))-1)))</f>
        <v/>
      </c>
      <c r="G10" s="89"/>
    </row>
    <row r="11" spans="1:14" ht="13.8" x14ac:dyDescent="0.25">
      <c r="A11" s="27"/>
      <c r="B11" s="104" t="s">
        <v>49</v>
      </c>
      <c r="C11" s="106" t="s">
        <v>70</v>
      </c>
      <c r="D11" s="107"/>
      <c r="E11" s="233" t="s">
        <v>143</v>
      </c>
      <c r="F11" s="234"/>
      <c r="G11" s="89"/>
    </row>
    <row r="12" spans="1:14" ht="15" customHeight="1" x14ac:dyDescent="0.25">
      <c r="A12" s="27"/>
      <c r="B12" s="108"/>
      <c r="C12" s="241"/>
      <c r="D12" s="242"/>
      <c r="E12" s="243"/>
      <c r="F12" s="244"/>
      <c r="G12" s="89"/>
    </row>
    <row r="13" spans="1:14" ht="13.8" x14ac:dyDescent="0.25">
      <c r="A13" s="27"/>
      <c r="B13" s="106" t="s">
        <v>44</v>
      </c>
      <c r="C13" s="104" t="s">
        <v>45</v>
      </c>
      <c r="D13" s="104" t="s">
        <v>46</v>
      </c>
      <c r="E13" s="104" t="s">
        <v>58</v>
      </c>
      <c r="F13" s="109" t="s">
        <v>61</v>
      </c>
      <c r="G13" s="89"/>
    </row>
    <row r="14" spans="1:14" ht="15" customHeight="1" x14ac:dyDescent="0.25">
      <c r="A14" s="27"/>
      <c r="B14" s="129"/>
      <c r="C14" s="108"/>
      <c r="D14" s="108"/>
      <c r="E14" s="108"/>
      <c r="F14" s="91"/>
      <c r="G14" s="89"/>
    </row>
    <row r="15" spans="1:14" ht="20.100000000000001" customHeight="1" thickBot="1" x14ac:dyDescent="0.3">
      <c r="A15" s="27"/>
      <c r="B15" s="136" t="s">
        <v>152</v>
      </c>
      <c r="C15" s="246"/>
      <c r="D15" s="247"/>
      <c r="E15" s="123" t="s">
        <v>148</v>
      </c>
      <c r="F15" s="137"/>
      <c r="G15" s="89"/>
    </row>
    <row r="16" spans="1:14" ht="20.100000000000001" customHeight="1" x14ac:dyDescent="0.25">
      <c r="A16" s="27"/>
      <c r="B16" s="207" t="s">
        <v>180</v>
      </c>
      <c r="C16" s="208"/>
      <c r="D16" s="208"/>
      <c r="E16" s="208"/>
      <c r="F16" s="209"/>
      <c r="G16" s="89"/>
    </row>
    <row r="17" spans="1:9" x14ac:dyDescent="0.25">
      <c r="A17" s="27"/>
      <c r="B17" s="215" t="s">
        <v>140</v>
      </c>
      <c r="C17" s="215"/>
      <c r="D17" s="215"/>
      <c r="E17" s="92" t="s">
        <v>59</v>
      </c>
      <c r="F17" s="92" t="s">
        <v>60</v>
      </c>
      <c r="G17" s="89"/>
    </row>
    <row r="18" spans="1:9" ht="16.5" customHeight="1" x14ac:dyDescent="0.25">
      <c r="A18" s="27"/>
      <c r="B18" s="224" t="s">
        <v>165</v>
      </c>
      <c r="C18" s="224"/>
      <c r="D18" s="224"/>
      <c r="E18" s="126"/>
      <c r="F18" s="110">
        <f>ROUND(+E18*365/12,2)</f>
        <v>0</v>
      </c>
      <c r="G18" s="89"/>
    </row>
    <row r="19" spans="1:9" ht="16.5" customHeight="1" x14ac:dyDescent="0.25">
      <c r="A19" s="27"/>
      <c r="B19" s="224" t="s">
        <v>50</v>
      </c>
      <c r="C19" s="224"/>
      <c r="D19" s="224"/>
      <c r="E19" s="94">
        <f>N9</f>
        <v>0</v>
      </c>
      <c r="F19" s="111">
        <f>ROUND(+E19*365/12,2)</f>
        <v>0</v>
      </c>
      <c r="G19" s="89"/>
      <c r="I19" s="2"/>
    </row>
    <row r="20" spans="1:9" ht="16.5" customHeight="1" thickBot="1" x14ac:dyDescent="0.3">
      <c r="A20" s="27"/>
      <c r="B20" s="245" t="s">
        <v>65</v>
      </c>
      <c r="C20" s="245"/>
      <c r="D20" s="245"/>
      <c r="E20" s="151">
        <v>5.7</v>
      </c>
      <c r="F20" s="90">
        <f>ROUND(+E20*365/12,2)</f>
        <v>173.38</v>
      </c>
      <c r="G20" s="89"/>
    </row>
    <row r="21" spans="1:9" ht="20.100000000000001" customHeight="1" thickBot="1" x14ac:dyDescent="0.3">
      <c r="A21" s="27"/>
      <c r="B21" s="198" t="s">
        <v>166</v>
      </c>
      <c r="C21" s="199"/>
      <c r="D21" s="199"/>
      <c r="E21" s="200"/>
      <c r="F21" s="97">
        <f>ROUND(SUM(F18:F20),2)</f>
        <v>173.38</v>
      </c>
      <c r="G21" s="89"/>
    </row>
    <row r="22" spans="1:9" x14ac:dyDescent="0.25">
      <c r="A22" s="27"/>
      <c r="B22" s="195" t="s">
        <v>260</v>
      </c>
      <c r="C22" s="196"/>
      <c r="D22" s="196"/>
      <c r="E22" s="196"/>
      <c r="F22" s="197"/>
      <c r="G22" s="89"/>
    </row>
    <row r="23" spans="1:9" ht="39.9" customHeight="1" thickBot="1" x14ac:dyDescent="0.3">
      <c r="A23" s="25"/>
      <c r="B23" s="192"/>
      <c r="C23" s="193"/>
      <c r="D23" s="193"/>
      <c r="E23" s="193"/>
      <c r="F23" s="194"/>
      <c r="G23" s="89"/>
      <c r="H23" s="22"/>
    </row>
    <row r="24" spans="1:9" ht="20.100000000000001" customHeight="1" thickBot="1" x14ac:dyDescent="0.3">
      <c r="A24" s="27"/>
      <c r="B24" s="198" t="s">
        <v>167</v>
      </c>
      <c r="C24" s="199"/>
      <c r="D24" s="199"/>
      <c r="E24" s="200"/>
      <c r="F24" s="97">
        <v>171</v>
      </c>
      <c r="G24" s="89"/>
    </row>
    <row r="25" spans="1:9" ht="6" customHeight="1" thickBot="1" x14ac:dyDescent="0.3">
      <c r="A25" s="28"/>
      <c r="B25" s="128"/>
      <c r="C25" s="220"/>
      <c r="D25" s="220"/>
      <c r="E25" s="220"/>
      <c r="F25" s="26"/>
      <c r="G25" s="89"/>
      <c r="H25" s="21"/>
    </row>
    <row r="26" spans="1:9" ht="20.100000000000001" customHeight="1" x14ac:dyDescent="0.25">
      <c r="A26" s="27"/>
      <c r="B26" s="207" t="s">
        <v>181</v>
      </c>
      <c r="C26" s="208"/>
      <c r="D26" s="208"/>
      <c r="E26" s="208"/>
      <c r="F26" s="209"/>
      <c r="G26" s="89"/>
    </row>
    <row r="27" spans="1:9" x14ac:dyDescent="0.25">
      <c r="A27" s="27"/>
      <c r="B27" s="215" t="s">
        <v>261</v>
      </c>
      <c r="C27" s="215"/>
      <c r="D27" s="92" t="s">
        <v>53</v>
      </c>
      <c r="E27" s="92" t="s">
        <v>54</v>
      </c>
      <c r="F27" s="92" t="s">
        <v>55</v>
      </c>
      <c r="G27" s="89"/>
    </row>
    <row r="28" spans="1:9" ht="17.399999999999999" customHeight="1" x14ac:dyDescent="0.25">
      <c r="A28" s="27"/>
      <c r="B28" s="216" t="s">
        <v>170</v>
      </c>
      <c r="C28" s="216"/>
      <c r="D28" s="112">
        <f>IF(County="",0,ROUND('Res Staff Schedule Reporting'!H52+'Res Staff Schedule Reporting'!H53+'Res Staff Schedule Reporting'!H56,2))</f>
        <v>0</v>
      </c>
      <c r="E28" s="93">
        <f>IF(County="",0,VLOOKUP(County,'Instructions &amp; Lists'!$E$4:$J$58,5,FALSE))</f>
        <v>0</v>
      </c>
      <c r="F28" s="93">
        <f>ROUND(D28*E28,2)</f>
        <v>0</v>
      </c>
      <c r="G28" s="89"/>
    </row>
    <row r="29" spans="1:9" ht="17.399999999999999" customHeight="1" x14ac:dyDescent="0.25">
      <c r="A29" s="27"/>
      <c r="B29" s="216" t="s">
        <v>169</v>
      </c>
      <c r="C29" s="216"/>
      <c r="D29" s="112">
        <f>IF(County="",0,ROUND('Res Staff Schedule Reporting'!H57,2))</f>
        <v>0</v>
      </c>
      <c r="E29" s="93">
        <f>IF(County="",0,VLOOKUP(County,'Instructions &amp; Lists'!$E$4:$J$58,6,FALSE))</f>
        <v>0</v>
      </c>
      <c r="F29" s="93">
        <f>ROUND(D29*E29,2)</f>
        <v>0</v>
      </c>
      <c r="G29" s="89"/>
    </row>
    <row r="30" spans="1:9" ht="17.399999999999999" customHeight="1" thickBot="1" x14ac:dyDescent="0.3">
      <c r="A30" s="27"/>
      <c r="B30" s="201" t="s">
        <v>172</v>
      </c>
      <c r="C30" s="202"/>
      <c r="D30" s="202"/>
      <c r="E30" s="203"/>
      <c r="F30" s="96">
        <f>SUM(F28:F29)</f>
        <v>0</v>
      </c>
      <c r="G30" s="89"/>
    </row>
    <row r="31" spans="1:9" ht="17.399999999999999" customHeight="1" x14ac:dyDescent="0.25">
      <c r="A31" s="27"/>
      <c r="B31" s="213" t="s">
        <v>262</v>
      </c>
      <c r="C31" s="213"/>
      <c r="D31" s="124"/>
      <c r="E31" s="94">
        <f>'DSHS LSR Daily Rate'!N5</f>
        <v>0</v>
      </c>
      <c r="F31" s="94">
        <f>ROUND(+D31*E31,2)</f>
        <v>0</v>
      </c>
      <c r="G31" s="89"/>
    </row>
    <row r="32" spans="1:9" ht="17.399999999999999" customHeight="1" x14ac:dyDescent="0.25">
      <c r="A32" s="27"/>
      <c r="B32" s="214"/>
      <c r="C32" s="214"/>
      <c r="D32" s="125"/>
      <c r="E32" s="126"/>
      <c r="F32" s="93">
        <f>ROUND(+D32*E32,2)</f>
        <v>0</v>
      </c>
      <c r="G32" s="89"/>
    </row>
    <row r="33" spans="1:8" ht="17.399999999999999" customHeight="1" thickBot="1" x14ac:dyDescent="0.3">
      <c r="A33" s="27"/>
      <c r="B33" s="210" t="s">
        <v>171</v>
      </c>
      <c r="C33" s="211"/>
      <c r="D33" s="211"/>
      <c r="E33" s="212"/>
      <c r="F33" s="95">
        <f>ROUND(SUM(F31:F32),2)</f>
        <v>0</v>
      </c>
      <c r="G33" s="89"/>
    </row>
    <row r="34" spans="1:8" ht="20.100000000000001" customHeight="1" thickBot="1" x14ac:dyDescent="0.3">
      <c r="A34" s="27"/>
      <c r="B34" s="198" t="s">
        <v>168</v>
      </c>
      <c r="C34" s="199"/>
      <c r="D34" s="199"/>
      <c r="E34" s="200"/>
      <c r="F34" s="97">
        <f>F30+F33</f>
        <v>0</v>
      </c>
      <c r="G34" s="89"/>
    </row>
    <row r="35" spans="1:8" ht="6" customHeight="1" thickBot="1" x14ac:dyDescent="0.3">
      <c r="A35" s="28"/>
      <c r="B35" s="98"/>
      <c r="C35" s="221"/>
      <c r="D35" s="221"/>
      <c r="E35" s="221"/>
      <c r="F35" s="99"/>
      <c r="G35" s="89"/>
      <c r="H35" s="21"/>
    </row>
    <row r="36" spans="1:8" ht="20.100000000000001" customHeight="1" x14ac:dyDescent="0.25">
      <c r="A36" s="27"/>
      <c r="B36" s="207" t="s">
        <v>174</v>
      </c>
      <c r="C36" s="208"/>
      <c r="D36" s="208"/>
      <c r="E36" s="208"/>
      <c r="F36" s="209"/>
      <c r="G36" s="89"/>
    </row>
    <row r="37" spans="1:8" x14ac:dyDescent="0.25">
      <c r="A37" s="27"/>
      <c r="B37" s="229" t="s">
        <v>52</v>
      </c>
      <c r="C37" s="230"/>
      <c r="D37" s="92" t="s">
        <v>53</v>
      </c>
      <c r="E37" s="92" t="s">
        <v>54</v>
      </c>
      <c r="F37" s="18" t="s">
        <v>55</v>
      </c>
      <c r="G37" s="89"/>
    </row>
    <row r="38" spans="1:8" ht="15.15" customHeight="1" x14ac:dyDescent="0.25">
      <c r="A38" s="27"/>
      <c r="B38" s="224" t="s">
        <v>66</v>
      </c>
      <c r="C38" s="224"/>
      <c r="D38" s="113">
        <f>'Res Staff Schedule Reporting'!$H$52</f>
        <v>0</v>
      </c>
      <c r="E38" s="94">
        <f>IF($E$8="",0,VLOOKUP($E$8,'Instructions &amp; Lists'!$E$3:$G$58,3,FALSE))</f>
        <v>0</v>
      </c>
      <c r="F38" s="94">
        <f>ROUND(+D38*E38,2)</f>
        <v>0</v>
      </c>
      <c r="G38" s="89"/>
    </row>
    <row r="39" spans="1:8" ht="15.15" customHeight="1" x14ac:dyDescent="0.25">
      <c r="A39" s="27"/>
      <c r="B39" s="224" t="s">
        <v>67</v>
      </c>
      <c r="C39" s="224"/>
      <c r="D39" s="113">
        <f>'Res Staff Schedule Reporting'!$H$53</f>
        <v>0</v>
      </c>
      <c r="E39" s="94">
        <f>IF($E$8="",0,VLOOKUP($E$8,'Instructions &amp; Lists'!$E$3:$G$58,3,FALSE))</f>
        <v>0</v>
      </c>
      <c r="F39" s="94">
        <f>ROUND(+D39*E39,2)</f>
        <v>0</v>
      </c>
      <c r="G39" s="89"/>
    </row>
    <row r="40" spans="1:8" ht="15.15" customHeight="1" x14ac:dyDescent="0.25">
      <c r="A40" s="27"/>
      <c r="B40" s="224" t="s">
        <v>74</v>
      </c>
      <c r="C40" s="224"/>
      <c r="D40" s="113">
        <f>ROUND(IF('Res Staff Schedule Reporting'!N56=0,0,'Res Staff Schedule Reporting'!H56),2)</f>
        <v>0</v>
      </c>
      <c r="E40" s="94">
        <f>IF($E$8="",0,VLOOKUP($E$8,'Instructions &amp; Lists'!$E$3:$G$58,3,FALSE))</f>
        <v>0</v>
      </c>
      <c r="F40" s="94">
        <f>ROUND(+D40*E40,2)</f>
        <v>0</v>
      </c>
      <c r="G40" s="89"/>
    </row>
    <row r="41" spans="1:8" ht="15.15" customHeight="1" thickBot="1" x14ac:dyDescent="0.3">
      <c r="A41" s="27"/>
      <c r="B41" s="225" t="s">
        <v>75</v>
      </c>
      <c r="C41" s="225"/>
      <c r="D41" s="113">
        <f>ROUND(IF('Res Staff Schedule Reporting'!N57=0,0,'Res Staff Schedule Reporting'!H57),2)</f>
        <v>0</v>
      </c>
      <c r="E41" s="94">
        <f>IF($E$8="",0,VLOOKUP($E$8,'Instructions &amp; Lists'!$E$4:$H$58,4,FALSE))</f>
        <v>0</v>
      </c>
      <c r="F41" s="93">
        <f>ROUND(+D41*E41,2)</f>
        <v>0</v>
      </c>
      <c r="G41" s="89"/>
    </row>
    <row r="42" spans="1:8" ht="20.100000000000001" customHeight="1" thickBot="1" x14ac:dyDescent="0.3">
      <c r="A42" s="27"/>
      <c r="B42" s="198" t="s">
        <v>175</v>
      </c>
      <c r="C42" s="199"/>
      <c r="D42" s="199"/>
      <c r="E42" s="200"/>
      <c r="F42" s="97">
        <f>SUM(F38:F41)</f>
        <v>0</v>
      </c>
      <c r="G42" s="89"/>
    </row>
    <row r="43" spans="1:8" ht="6" customHeight="1" x14ac:dyDescent="0.25">
      <c r="A43" s="27"/>
      <c r="B43" s="226"/>
      <c r="C43" s="227"/>
      <c r="D43" s="227"/>
      <c r="E43" s="227"/>
      <c r="F43" s="228"/>
      <c r="G43" s="89"/>
    </row>
    <row r="44" spans="1:8" x14ac:dyDescent="0.25">
      <c r="A44" s="27"/>
      <c r="B44" s="195" t="s">
        <v>178</v>
      </c>
      <c r="C44" s="196"/>
      <c r="D44" s="196"/>
      <c r="E44" s="196"/>
      <c r="F44" s="197"/>
      <c r="G44" s="89"/>
    </row>
    <row r="45" spans="1:8" ht="39.9" customHeight="1" thickBot="1" x14ac:dyDescent="0.3">
      <c r="A45" s="25"/>
      <c r="B45" s="192"/>
      <c r="C45" s="193"/>
      <c r="D45" s="193"/>
      <c r="E45" s="193"/>
      <c r="F45" s="194"/>
      <c r="G45" s="89"/>
      <c r="H45" s="22"/>
    </row>
    <row r="46" spans="1:8" ht="30" customHeight="1" thickTop="1" thickBot="1" x14ac:dyDescent="0.35">
      <c r="A46" s="27"/>
      <c r="B46" s="222" t="s">
        <v>185</v>
      </c>
      <c r="C46" s="223"/>
      <c r="D46" s="130"/>
      <c r="E46" s="117">
        <f>ROUND(F46*12/365,2)</f>
        <v>11.32</v>
      </c>
      <c r="F46" s="117">
        <f>IF(AND(F21=0,F34=0,F42=0),0,ROUND(SUM(F21,F24,F34,F42),2))</f>
        <v>344.38</v>
      </c>
      <c r="G46" s="89"/>
    </row>
    <row r="47" spans="1:8" ht="23.1" customHeight="1" thickTop="1" x14ac:dyDescent="0.25">
      <c r="A47" s="27"/>
      <c r="B47" s="231"/>
      <c r="C47" s="232"/>
      <c r="D47" s="119" t="s">
        <v>173</v>
      </c>
      <c r="E47" s="120" t="s">
        <v>59</v>
      </c>
      <c r="F47" s="121" t="s">
        <v>147</v>
      </c>
      <c r="G47" s="89"/>
    </row>
    <row r="48" spans="1:8" ht="5.0999999999999996" customHeight="1" thickBot="1" x14ac:dyDescent="0.3">
      <c r="A48" s="27"/>
      <c r="B48" s="204"/>
      <c r="C48" s="205"/>
      <c r="D48" s="205"/>
      <c r="E48" s="205"/>
      <c r="F48" s="206"/>
      <c r="G48" s="89"/>
    </row>
    <row r="49" spans="1:8" ht="20.100000000000001" customHeight="1" x14ac:dyDescent="0.25">
      <c r="A49" s="27"/>
      <c r="B49" s="217" t="s">
        <v>145</v>
      </c>
      <c r="C49" s="218"/>
      <c r="D49" s="218"/>
      <c r="E49" s="218"/>
      <c r="F49" s="219"/>
      <c r="G49" s="89"/>
    </row>
    <row r="50" spans="1:8" x14ac:dyDescent="0.25">
      <c r="A50" s="27"/>
      <c r="B50" s="174" t="s">
        <v>144</v>
      </c>
      <c r="C50" s="175"/>
      <c r="D50" s="175"/>
      <c r="E50" s="176"/>
      <c r="F50" s="92" t="s">
        <v>60</v>
      </c>
      <c r="G50" s="89"/>
    </row>
    <row r="51" spans="1:8" ht="17.399999999999999" customHeight="1" x14ac:dyDescent="0.25">
      <c r="A51" s="27"/>
      <c r="B51" s="180" t="s">
        <v>89</v>
      </c>
      <c r="C51" s="181"/>
      <c r="D51" s="181"/>
      <c r="E51" s="182"/>
      <c r="F51" s="114"/>
      <c r="G51" s="89"/>
    </row>
    <row r="52" spans="1:8" ht="17.399999999999999" customHeight="1" x14ac:dyDescent="0.25">
      <c r="A52" s="27"/>
      <c r="B52" s="180" t="s">
        <v>51</v>
      </c>
      <c r="C52" s="181"/>
      <c r="D52" s="181"/>
      <c r="E52" s="182"/>
      <c r="F52" s="134"/>
      <c r="G52" s="131"/>
    </row>
    <row r="53" spans="1:8" ht="17.399999999999999" customHeight="1" thickBot="1" x14ac:dyDescent="0.3">
      <c r="A53" s="27"/>
      <c r="B53" s="183" t="s">
        <v>90</v>
      </c>
      <c r="C53" s="184"/>
      <c r="D53" s="184"/>
      <c r="E53" s="185"/>
      <c r="F53" s="115"/>
      <c r="G53" s="131"/>
    </row>
    <row r="54" spans="1:8" ht="20.100000000000001" customHeight="1" thickTop="1" thickBot="1" x14ac:dyDescent="0.35">
      <c r="A54" s="25"/>
      <c r="B54" s="178" t="s">
        <v>146</v>
      </c>
      <c r="C54" s="179"/>
      <c r="D54" s="138" t="s">
        <v>176</v>
      </c>
      <c r="E54" s="118">
        <f>ROUND(F54*12/365,2)</f>
        <v>0</v>
      </c>
      <c r="F54" s="122">
        <f>SUM(F51:F53)</f>
        <v>0</v>
      </c>
      <c r="G54" s="131"/>
    </row>
    <row r="55" spans="1:8" s="102" customFormat="1" ht="20.100000000000001" customHeight="1" thickTop="1" x14ac:dyDescent="0.2">
      <c r="A55" s="27"/>
      <c r="B55" s="190"/>
      <c r="C55" s="191"/>
      <c r="D55" s="132" t="s">
        <v>177</v>
      </c>
      <c r="E55" s="132" t="s">
        <v>59</v>
      </c>
      <c r="F55" s="133" t="s">
        <v>147</v>
      </c>
      <c r="G55" s="100"/>
      <c r="H55" s="101"/>
    </row>
    <row r="56" spans="1:8" ht="20.100000000000001" customHeight="1" thickBot="1" x14ac:dyDescent="0.35">
      <c r="A56" s="27"/>
      <c r="B56" s="186" t="s">
        <v>179</v>
      </c>
      <c r="C56" s="187"/>
      <c r="D56" s="187"/>
      <c r="E56" s="135">
        <f>ROUND(F56*12/365,2)</f>
        <v>11.32</v>
      </c>
      <c r="F56" s="135">
        <f>F46+F54</f>
        <v>344.38</v>
      </c>
      <c r="G56" s="131"/>
      <c r="H56" s="21"/>
    </row>
    <row r="57" spans="1:8" ht="20.100000000000001" customHeight="1" thickTop="1" x14ac:dyDescent="0.25">
      <c r="A57" s="27"/>
      <c r="B57" s="188"/>
      <c r="C57" s="189"/>
      <c r="D57" s="189"/>
      <c r="E57" s="120" t="s">
        <v>59</v>
      </c>
      <c r="F57" s="121" t="s">
        <v>147</v>
      </c>
      <c r="G57" s="131"/>
      <c r="H57" s="21"/>
    </row>
    <row r="58" spans="1:8" s="20" customFormat="1" ht="11.1" customHeight="1" x14ac:dyDescent="0.2">
      <c r="A58" s="51"/>
      <c r="B58" s="177" t="s">
        <v>257</v>
      </c>
      <c r="C58" s="177"/>
      <c r="D58" s="177"/>
      <c r="E58" s="177"/>
      <c r="F58" s="177"/>
      <c r="G58" s="52"/>
    </row>
    <row r="59" spans="1:8" ht="9.9" customHeight="1" x14ac:dyDescent="0.25"/>
    <row r="61" spans="1:8" x14ac:dyDescent="0.25">
      <c r="F61" s="17"/>
    </row>
    <row r="63" spans="1:8" x14ac:dyDescent="0.25">
      <c r="F63" s="20"/>
    </row>
  </sheetData>
  <sheetProtection algorithmName="SHA-512" hashValue="XKhnosXf5Jtmy9v1JbbsESmwekVA1w6GWtZXQjHSt7V0ciVSIFpVhHvEea64jkLr/ZzOTlPKQ5WBrWs8VjegAQ==" saltValue="xI9IpPKEMI1NVCHNynTcXQ==" spinCount="100000" sheet="1" formatCells="0" formatColumns="0" formatRows="0" insertColumns="0" insertRows="0" insertHyperlinks="0" deleteColumns="0" deleteRows="0" sort="0" autoFilter="0" pivotTables="0"/>
  <mergeCells count="55">
    <mergeCell ref="N3:N4"/>
    <mergeCell ref="M3:M4"/>
    <mergeCell ref="L3:L4"/>
    <mergeCell ref="B2:F6"/>
    <mergeCell ref="A1:G1"/>
    <mergeCell ref="B9:C9"/>
    <mergeCell ref="B7:D8"/>
    <mergeCell ref="B21:E21"/>
    <mergeCell ref="B10:C10"/>
    <mergeCell ref="E11:F11"/>
    <mergeCell ref="C12:D12"/>
    <mergeCell ref="E12:F12"/>
    <mergeCell ref="B17:D17"/>
    <mergeCell ref="B16:F16"/>
    <mergeCell ref="B18:D18"/>
    <mergeCell ref="B19:D19"/>
    <mergeCell ref="B20:D20"/>
    <mergeCell ref="C15:D15"/>
    <mergeCell ref="B49:F49"/>
    <mergeCell ref="C25:E25"/>
    <mergeCell ref="C35:E35"/>
    <mergeCell ref="B46:C46"/>
    <mergeCell ref="B38:C38"/>
    <mergeCell ref="B39:C39"/>
    <mergeCell ref="B40:C40"/>
    <mergeCell ref="B41:C41"/>
    <mergeCell ref="B43:F43"/>
    <mergeCell ref="B37:C37"/>
    <mergeCell ref="B44:F44"/>
    <mergeCell ref="B45:F45"/>
    <mergeCell ref="B47:C47"/>
    <mergeCell ref="B23:F23"/>
    <mergeCell ref="B22:F22"/>
    <mergeCell ref="B42:E42"/>
    <mergeCell ref="B30:E30"/>
    <mergeCell ref="B48:F48"/>
    <mergeCell ref="B36:F36"/>
    <mergeCell ref="B33:E33"/>
    <mergeCell ref="B34:E34"/>
    <mergeCell ref="B31:C31"/>
    <mergeCell ref="B32:C32"/>
    <mergeCell ref="B24:E24"/>
    <mergeCell ref="B26:F26"/>
    <mergeCell ref="B27:C27"/>
    <mergeCell ref="B28:C28"/>
    <mergeCell ref="B29:C29"/>
    <mergeCell ref="B50:E50"/>
    <mergeCell ref="B58:F58"/>
    <mergeCell ref="B54:C54"/>
    <mergeCell ref="B51:E51"/>
    <mergeCell ref="B52:E52"/>
    <mergeCell ref="B53:E53"/>
    <mergeCell ref="B56:D56"/>
    <mergeCell ref="B57:D57"/>
    <mergeCell ref="B55:C55"/>
  </mergeCells>
  <phoneticPr fontId="2" type="noConversion"/>
  <printOptions horizontalCentered="1"/>
  <pageMargins left="0.25" right="0.25" top="0.5" bottom="0.5" header="0.3" footer="0.3"/>
  <pageSetup scale="69" orientation="portrait" r:id="rId1"/>
  <headerFooter alignWithMargins="0">
    <oddFooter>&amp;L&amp;8&amp;F&amp;C&amp;9Page 1&amp;R&amp;D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60960</xdr:colOff>
                    <xdr:row>14</xdr:row>
                    <xdr:rowOff>0</xdr:rowOff>
                  </from>
                  <to>
                    <xdr:col>1</xdr:col>
                    <xdr:colOff>266700</xdr:colOff>
                    <xdr:row>15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'Instructions &amp; Lists'!$C$3:$C$7</xm:f>
          </x14:formula1>
          <xm:sqref>D46</xm:sqref>
        </x14:dataValidation>
        <x14:dataValidation type="list" allowBlank="1" showInputMessage="1" showErrorMessage="1">
          <x14:formula1>
            <xm:f>'Instructions &amp; Lists'!$B$3:$B$8</xm:f>
          </x14:formula1>
          <xm:sqref>F8</xm:sqref>
        </x14:dataValidation>
        <x14:dataValidation type="list" allowBlank="1" showInputMessage="1" showErrorMessage="1">
          <x14:formula1>
            <xm:f>'Instructions &amp; Lists'!$E$3:$E$58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showGridLines="0" defaultGridColor="0" topLeftCell="B1" colorId="8" zoomScaleNormal="100" workbookViewId="0">
      <selection activeCell="G16" sqref="G16:H17"/>
    </sheetView>
  </sheetViews>
  <sheetFormatPr defaultColWidth="9.109375" defaultRowHeight="13.2" x14ac:dyDescent="0.25"/>
  <cols>
    <col min="1" max="1" width="1.6640625" style="1" customWidth="1"/>
    <col min="2" max="2" width="8.6640625" style="2" customWidth="1"/>
    <col min="3" max="4" width="8.6640625" style="3" customWidth="1"/>
    <col min="5" max="15" width="8.6640625" style="2" customWidth="1"/>
    <col min="16" max="16" width="1.6640625" style="2" customWidth="1"/>
    <col min="17" max="16384" width="9.109375" style="1"/>
  </cols>
  <sheetData>
    <row r="1" spans="1:16" ht="9" customHeight="1" x14ac:dyDescent="0.25">
      <c r="A1" s="259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1"/>
    </row>
    <row r="2" spans="1:16" ht="12.75" customHeight="1" x14ac:dyDescent="0.25">
      <c r="A2" s="25"/>
      <c r="B2" s="366" t="s">
        <v>158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8"/>
      <c r="P2" s="34"/>
    </row>
    <row r="3" spans="1:16" ht="12.75" customHeight="1" x14ac:dyDescent="0.25">
      <c r="A3" s="25"/>
      <c r="B3" s="369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1"/>
      <c r="P3" s="34"/>
    </row>
    <row r="4" spans="1:16" ht="12.75" customHeight="1" x14ac:dyDescent="0.25">
      <c r="A4" s="25"/>
      <c r="B4" s="369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1"/>
      <c r="P4" s="34"/>
    </row>
    <row r="5" spans="1:16" ht="12.75" customHeight="1" x14ac:dyDescent="0.25">
      <c r="A5" s="25"/>
      <c r="B5" s="369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1"/>
      <c r="P5" s="34"/>
    </row>
    <row r="6" spans="1:16" ht="12.75" customHeight="1" x14ac:dyDescent="0.25">
      <c r="A6" s="25"/>
      <c r="B6" s="369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1"/>
      <c r="P6" s="34"/>
    </row>
    <row r="7" spans="1:16" ht="12.75" customHeight="1" x14ac:dyDescent="0.25">
      <c r="A7" s="25"/>
      <c r="B7" s="372" t="s">
        <v>149</v>
      </c>
      <c r="C7" s="373"/>
      <c r="D7" s="373"/>
      <c r="E7" s="373"/>
      <c r="F7" s="373"/>
      <c r="G7" s="373"/>
      <c r="H7" s="373"/>
      <c r="I7" s="373"/>
      <c r="J7" s="374"/>
      <c r="K7" s="334" t="s">
        <v>92</v>
      </c>
      <c r="L7" s="336"/>
      <c r="M7" s="334" t="s">
        <v>69</v>
      </c>
      <c r="N7" s="335"/>
      <c r="O7" s="336"/>
      <c r="P7" s="34"/>
    </row>
    <row r="8" spans="1:16" ht="12.75" customHeight="1" x14ac:dyDescent="0.25">
      <c r="A8" s="25"/>
      <c r="B8" s="375"/>
      <c r="C8" s="376"/>
      <c r="D8" s="376"/>
      <c r="E8" s="376"/>
      <c r="F8" s="376"/>
      <c r="G8" s="376"/>
      <c r="H8" s="376"/>
      <c r="I8" s="376"/>
      <c r="J8" s="377"/>
      <c r="K8" s="340">
        <f>'DSHS LSR Daily Rate'!E8</f>
        <v>0</v>
      </c>
      <c r="L8" s="341"/>
      <c r="M8" s="337">
        <f xml:space="preserve"> REGION</f>
        <v>0</v>
      </c>
      <c r="N8" s="338"/>
      <c r="O8" s="339"/>
      <c r="P8" s="34"/>
    </row>
    <row r="9" spans="1:16" ht="13.65" customHeight="1" x14ac:dyDescent="0.25">
      <c r="A9" s="25"/>
      <c r="B9" s="363" t="s">
        <v>48</v>
      </c>
      <c r="C9" s="365"/>
      <c r="D9" s="365"/>
      <c r="E9" s="365"/>
      <c r="F9" s="365"/>
      <c r="G9" s="365"/>
      <c r="H9" s="364"/>
      <c r="I9" s="363" t="s">
        <v>141</v>
      </c>
      <c r="J9" s="364"/>
      <c r="K9" s="363" t="s">
        <v>57</v>
      </c>
      <c r="L9" s="364"/>
      <c r="M9" s="363" t="s">
        <v>56</v>
      </c>
      <c r="N9" s="365"/>
      <c r="O9" s="364"/>
      <c r="P9" s="34"/>
    </row>
    <row r="10" spans="1:16" ht="13.65" customHeight="1" x14ac:dyDescent="0.25">
      <c r="A10" s="25"/>
      <c r="B10" s="347">
        <f>'DSHS LSR Daily Rate'!B10:C10</f>
        <v>0</v>
      </c>
      <c r="C10" s="348"/>
      <c r="D10" s="348"/>
      <c r="E10" s="348"/>
      <c r="F10" s="348"/>
      <c r="G10" s="348"/>
      <c r="H10" s="349"/>
      <c r="I10" s="350">
        <f>DDD_NUMBER</f>
        <v>0</v>
      </c>
      <c r="J10" s="352"/>
      <c r="K10" s="361">
        <f>DATE_OF_BIRTH</f>
        <v>0</v>
      </c>
      <c r="L10" s="362"/>
      <c r="M10" s="347" t="str">
        <f ca="1">AGE</f>
        <v/>
      </c>
      <c r="N10" s="348"/>
      <c r="O10" s="349"/>
      <c r="P10" s="34"/>
    </row>
    <row r="11" spans="1:16" ht="11.4" customHeight="1" x14ac:dyDescent="0.25">
      <c r="A11" s="25"/>
      <c r="B11" s="363" t="s">
        <v>49</v>
      </c>
      <c r="C11" s="365"/>
      <c r="D11" s="365"/>
      <c r="E11" s="365"/>
      <c r="F11" s="365"/>
      <c r="G11" s="365"/>
      <c r="H11" s="364"/>
      <c r="I11" s="344" t="s">
        <v>70</v>
      </c>
      <c r="J11" s="345"/>
      <c r="K11" s="345"/>
      <c r="L11" s="346"/>
      <c r="M11" s="344" t="s">
        <v>143</v>
      </c>
      <c r="N11" s="345"/>
      <c r="O11" s="346"/>
      <c r="P11" s="34"/>
    </row>
    <row r="12" spans="1:16" ht="13.65" customHeight="1" x14ac:dyDescent="0.25">
      <c r="A12" s="25"/>
      <c r="B12" s="347">
        <f>Agency</f>
        <v>0</v>
      </c>
      <c r="C12" s="348"/>
      <c r="D12" s="348"/>
      <c r="E12" s="348"/>
      <c r="F12" s="348"/>
      <c r="G12" s="348"/>
      <c r="H12" s="349"/>
      <c r="I12" s="347">
        <f>House</f>
        <v>0</v>
      </c>
      <c r="J12" s="348"/>
      <c r="K12" s="348"/>
      <c r="L12" s="349"/>
      <c r="M12" s="350">
        <f>ProvNum</f>
        <v>0</v>
      </c>
      <c r="N12" s="351"/>
      <c r="O12" s="352"/>
      <c r="P12" s="34"/>
    </row>
    <row r="13" spans="1:16" ht="13.65" customHeight="1" x14ac:dyDescent="0.25">
      <c r="A13" s="25"/>
      <c r="B13" s="363" t="s">
        <v>44</v>
      </c>
      <c r="C13" s="365"/>
      <c r="D13" s="365"/>
      <c r="E13" s="365"/>
      <c r="F13" s="365"/>
      <c r="G13" s="365" t="s">
        <v>45</v>
      </c>
      <c r="H13" s="365"/>
      <c r="I13" s="365" t="s">
        <v>46</v>
      </c>
      <c r="J13" s="365"/>
      <c r="K13" s="365" t="s">
        <v>58</v>
      </c>
      <c r="L13" s="364"/>
      <c r="M13" s="363" t="s">
        <v>61</v>
      </c>
      <c r="N13" s="365"/>
      <c r="O13" s="364"/>
      <c r="P13" s="34"/>
    </row>
    <row r="14" spans="1:16" ht="13.65" customHeight="1" x14ac:dyDescent="0.25">
      <c r="A14" s="25"/>
      <c r="B14" s="347">
        <f>Address</f>
        <v>0</v>
      </c>
      <c r="C14" s="348"/>
      <c r="D14" s="348"/>
      <c r="E14" s="348"/>
      <c r="F14" s="348"/>
      <c r="G14" s="348">
        <f>CITY</f>
        <v>0</v>
      </c>
      <c r="H14" s="348"/>
      <c r="I14" s="348">
        <f>STATE</f>
        <v>0</v>
      </c>
      <c r="J14" s="348"/>
      <c r="K14" s="348">
        <f>ZIP_CODE</f>
        <v>0</v>
      </c>
      <c r="L14" s="349"/>
      <c r="M14" s="361">
        <f>START_DATE</f>
        <v>0</v>
      </c>
      <c r="N14" s="387"/>
      <c r="O14" s="362"/>
      <c r="P14" s="34"/>
    </row>
    <row r="15" spans="1:16" ht="15.15" customHeight="1" x14ac:dyDescent="0.25">
      <c r="A15" s="25"/>
      <c r="B15" s="4" t="s">
        <v>47</v>
      </c>
      <c r="C15" s="5"/>
      <c r="D15" s="5"/>
      <c r="E15" s="5"/>
      <c r="F15" s="5"/>
      <c r="G15" s="359" t="s">
        <v>81</v>
      </c>
      <c r="H15" s="360"/>
      <c r="I15" s="4" t="s">
        <v>76</v>
      </c>
      <c r="J15" s="5"/>
      <c r="K15" s="5"/>
      <c r="L15" s="5"/>
      <c r="M15" s="5"/>
      <c r="N15" s="359" t="s">
        <v>81</v>
      </c>
      <c r="O15" s="360"/>
      <c r="P15" s="34"/>
    </row>
    <row r="16" spans="1:16" ht="13.65" customHeight="1" x14ac:dyDescent="0.25">
      <c r="A16" s="25"/>
      <c r="B16" s="384">
        <v>1</v>
      </c>
      <c r="C16" s="385"/>
      <c r="D16" s="385"/>
      <c r="E16" s="385"/>
      <c r="F16" s="386"/>
      <c r="G16" s="289"/>
      <c r="H16" s="290"/>
      <c r="I16" s="381">
        <v>2</v>
      </c>
      <c r="J16" s="382"/>
      <c r="K16" s="382"/>
      <c r="L16" s="382"/>
      <c r="M16" s="383"/>
      <c r="N16" s="289"/>
      <c r="O16" s="290"/>
      <c r="P16" s="34"/>
    </row>
    <row r="17" spans="1:16" ht="13.65" customHeight="1" x14ac:dyDescent="0.25">
      <c r="A17" s="25"/>
      <c r="B17" s="298">
        <f>B10</f>
        <v>0</v>
      </c>
      <c r="C17" s="299"/>
      <c r="D17" s="299"/>
      <c r="E17" s="299"/>
      <c r="F17" s="300"/>
      <c r="G17" s="291"/>
      <c r="H17" s="292"/>
      <c r="I17" s="293"/>
      <c r="J17" s="294"/>
      <c r="K17" s="294"/>
      <c r="L17" s="294"/>
      <c r="M17" s="295"/>
      <c r="N17" s="291"/>
      <c r="O17" s="292"/>
      <c r="P17" s="34"/>
    </row>
    <row r="18" spans="1:16" ht="13.65" customHeight="1" x14ac:dyDescent="0.25">
      <c r="A18" s="25"/>
      <c r="B18" s="381">
        <v>3</v>
      </c>
      <c r="C18" s="382"/>
      <c r="D18" s="382"/>
      <c r="E18" s="382"/>
      <c r="F18" s="383"/>
      <c r="G18" s="289"/>
      <c r="H18" s="290"/>
      <c r="I18" s="381">
        <v>4</v>
      </c>
      <c r="J18" s="382"/>
      <c r="K18" s="382"/>
      <c r="L18" s="382"/>
      <c r="M18" s="383"/>
      <c r="N18" s="289"/>
      <c r="O18" s="290"/>
      <c r="P18" s="34"/>
    </row>
    <row r="19" spans="1:16" ht="13.65" customHeight="1" x14ac:dyDescent="0.25">
      <c r="A19" s="25"/>
      <c r="B19" s="293"/>
      <c r="C19" s="294"/>
      <c r="D19" s="294"/>
      <c r="E19" s="294"/>
      <c r="F19" s="295"/>
      <c r="G19" s="291"/>
      <c r="H19" s="292"/>
      <c r="I19" s="293"/>
      <c r="J19" s="294"/>
      <c r="K19" s="294"/>
      <c r="L19" s="294"/>
      <c r="M19" s="295"/>
      <c r="N19" s="291"/>
      <c r="O19" s="292"/>
      <c r="P19" s="34"/>
    </row>
    <row r="20" spans="1:16" ht="13.65" customHeight="1" x14ac:dyDescent="0.25">
      <c r="A20" s="25"/>
      <c r="B20" s="381">
        <v>5</v>
      </c>
      <c r="C20" s="382"/>
      <c r="D20" s="382"/>
      <c r="E20" s="382"/>
      <c r="F20" s="383"/>
      <c r="G20" s="289"/>
      <c r="H20" s="290"/>
      <c r="I20" s="381">
        <v>6</v>
      </c>
      <c r="J20" s="382"/>
      <c r="K20" s="382"/>
      <c r="L20" s="382"/>
      <c r="M20" s="383"/>
      <c r="N20" s="289"/>
      <c r="O20" s="290"/>
      <c r="P20" s="34"/>
    </row>
    <row r="21" spans="1:16" ht="13.65" customHeight="1" x14ac:dyDescent="0.25">
      <c r="A21" s="25"/>
      <c r="B21" s="293"/>
      <c r="C21" s="294"/>
      <c r="D21" s="294"/>
      <c r="E21" s="294"/>
      <c r="F21" s="295"/>
      <c r="G21" s="291"/>
      <c r="H21" s="292"/>
      <c r="I21" s="293"/>
      <c r="J21" s="294"/>
      <c r="K21" s="294"/>
      <c r="L21" s="294"/>
      <c r="M21" s="295"/>
      <c r="N21" s="291"/>
      <c r="O21" s="292"/>
      <c r="P21" s="34"/>
    </row>
    <row r="22" spans="1:16" ht="13.65" customHeight="1" thickBot="1" x14ac:dyDescent="0.3">
      <c r="A22" s="25"/>
      <c r="B22" s="378" t="s">
        <v>31</v>
      </c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80"/>
      <c r="P22" s="36"/>
    </row>
    <row r="23" spans="1:16" ht="21.9" customHeight="1" x14ac:dyDescent="0.25">
      <c r="A23" s="25"/>
      <c r="B23" s="38" t="s">
        <v>0</v>
      </c>
      <c r="C23" s="317" t="s">
        <v>2</v>
      </c>
      <c r="D23" s="318"/>
      <c r="E23" s="317" t="s">
        <v>3</v>
      </c>
      <c r="F23" s="318"/>
      <c r="G23" s="317" t="s">
        <v>156</v>
      </c>
      <c r="H23" s="318"/>
      <c r="I23" s="317" t="s">
        <v>4</v>
      </c>
      <c r="J23" s="318"/>
      <c r="K23" s="317" t="s">
        <v>5</v>
      </c>
      <c r="L23" s="318"/>
      <c r="M23" s="31" t="s">
        <v>6</v>
      </c>
      <c r="N23" s="32" t="s">
        <v>1</v>
      </c>
      <c r="O23" s="39" t="s">
        <v>33</v>
      </c>
      <c r="P23" s="34"/>
    </row>
    <row r="24" spans="1:16" ht="43.5" customHeight="1" x14ac:dyDescent="0.25">
      <c r="A24" s="25"/>
      <c r="B24" s="40"/>
      <c r="C24" s="33" t="s">
        <v>34</v>
      </c>
      <c r="D24" s="33" t="s">
        <v>35</v>
      </c>
      <c r="E24" s="33" t="s">
        <v>34</v>
      </c>
      <c r="F24" s="33" t="s">
        <v>35</v>
      </c>
      <c r="G24" s="33" t="s">
        <v>34</v>
      </c>
      <c r="H24" s="33" t="s">
        <v>35</v>
      </c>
      <c r="I24" s="33" t="s">
        <v>34</v>
      </c>
      <c r="J24" s="33" t="s">
        <v>35</v>
      </c>
      <c r="K24" s="33" t="s">
        <v>34</v>
      </c>
      <c r="L24" s="33" t="s">
        <v>35</v>
      </c>
      <c r="M24" s="6"/>
      <c r="N24" s="7"/>
      <c r="O24" s="41"/>
      <c r="P24" s="34"/>
    </row>
    <row r="25" spans="1:16" ht="17.399999999999999" customHeight="1" x14ac:dyDescent="0.25">
      <c r="A25" s="25"/>
      <c r="B25" s="42" t="s">
        <v>7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43">
        <f t="shared" ref="O25:O48" si="0">SUM(C25:N25)</f>
        <v>0</v>
      </c>
      <c r="P25" s="34"/>
    </row>
    <row r="26" spans="1:16" ht="17.399999999999999" customHeight="1" x14ac:dyDescent="0.25">
      <c r="A26" s="25"/>
      <c r="B26" s="44" t="s">
        <v>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45">
        <f t="shared" si="0"/>
        <v>0</v>
      </c>
      <c r="P26" s="34"/>
    </row>
    <row r="27" spans="1:16" ht="17.399999999999999" customHeight="1" x14ac:dyDescent="0.25">
      <c r="A27" s="25"/>
      <c r="B27" s="44" t="s">
        <v>9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45">
        <f t="shared" si="0"/>
        <v>0</v>
      </c>
      <c r="P27" s="34"/>
    </row>
    <row r="28" spans="1:16" ht="17.399999999999999" customHeight="1" x14ac:dyDescent="0.25">
      <c r="A28" s="25"/>
      <c r="B28" s="46" t="s">
        <v>10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45">
        <f t="shared" si="0"/>
        <v>0</v>
      </c>
      <c r="P28" s="34"/>
    </row>
    <row r="29" spans="1:16" ht="17.399999999999999" customHeight="1" x14ac:dyDescent="0.25">
      <c r="A29" s="25"/>
      <c r="B29" s="46" t="s">
        <v>11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45">
        <f t="shared" si="0"/>
        <v>0</v>
      </c>
      <c r="P29" s="34"/>
    </row>
    <row r="30" spans="1:16" ht="17.399999999999999" customHeight="1" x14ac:dyDescent="0.25">
      <c r="A30" s="25"/>
      <c r="B30" s="46" t="s">
        <v>12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45">
        <f t="shared" si="0"/>
        <v>0</v>
      </c>
      <c r="P30" s="34"/>
    </row>
    <row r="31" spans="1:16" ht="17.399999999999999" customHeight="1" x14ac:dyDescent="0.25">
      <c r="A31" s="25"/>
      <c r="B31" s="46" t="s">
        <v>13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45">
        <f t="shared" si="0"/>
        <v>0</v>
      </c>
      <c r="P31" s="34"/>
    </row>
    <row r="32" spans="1:16" ht="17.399999999999999" customHeight="1" x14ac:dyDescent="0.25">
      <c r="A32" s="25"/>
      <c r="B32" s="46" t="s">
        <v>14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45">
        <f t="shared" si="0"/>
        <v>0</v>
      </c>
      <c r="P32" s="34"/>
    </row>
    <row r="33" spans="1:16" ht="17.399999999999999" customHeight="1" x14ac:dyDescent="0.25">
      <c r="A33" s="25"/>
      <c r="B33" s="46" t="s">
        <v>15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45">
        <f t="shared" si="0"/>
        <v>0</v>
      </c>
      <c r="P33" s="34"/>
    </row>
    <row r="34" spans="1:16" ht="17.399999999999999" customHeight="1" x14ac:dyDescent="0.25">
      <c r="A34" s="25"/>
      <c r="B34" s="44" t="s">
        <v>16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45">
        <f t="shared" si="0"/>
        <v>0</v>
      </c>
      <c r="P34" s="34"/>
    </row>
    <row r="35" spans="1:16" ht="17.399999999999999" customHeight="1" x14ac:dyDescent="0.25">
      <c r="A35" s="25"/>
      <c r="B35" s="44" t="s">
        <v>17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45">
        <f t="shared" si="0"/>
        <v>0</v>
      </c>
      <c r="P35" s="34"/>
    </row>
    <row r="36" spans="1:16" ht="17.399999999999999" customHeight="1" x14ac:dyDescent="0.25">
      <c r="A36" s="25"/>
      <c r="B36" s="44" t="s">
        <v>18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45">
        <f t="shared" si="0"/>
        <v>0</v>
      </c>
      <c r="P36" s="34"/>
    </row>
    <row r="37" spans="1:16" ht="17.399999999999999" customHeight="1" x14ac:dyDescent="0.25">
      <c r="A37" s="25"/>
      <c r="B37" s="44" t="s">
        <v>19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45">
        <f t="shared" si="0"/>
        <v>0</v>
      </c>
      <c r="P37" s="34"/>
    </row>
    <row r="38" spans="1:16" ht="17.399999999999999" customHeight="1" x14ac:dyDescent="0.25">
      <c r="A38" s="25"/>
      <c r="B38" s="44" t="s">
        <v>20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45">
        <f t="shared" si="0"/>
        <v>0</v>
      </c>
      <c r="P38" s="34"/>
    </row>
    <row r="39" spans="1:16" ht="17.399999999999999" customHeight="1" x14ac:dyDescent="0.25">
      <c r="A39" s="25"/>
      <c r="B39" s="44" t="s">
        <v>21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45">
        <f t="shared" si="0"/>
        <v>0</v>
      </c>
      <c r="P39" s="34"/>
    </row>
    <row r="40" spans="1:16" ht="17.399999999999999" customHeight="1" x14ac:dyDescent="0.25">
      <c r="A40" s="25"/>
      <c r="B40" s="44" t="s">
        <v>22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45">
        <f t="shared" si="0"/>
        <v>0</v>
      </c>
      <c r="P40" s="34"/>
    </row>
    <row r="41" spans="1:16" ht="17.399999999999999" customHeight="1" x14ac:dyDescent="0.25">
      <c r="A41" s="25"/>
      <c r="B41" s="44" t="s">
        <v>23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45">
        <f t="shared" si="0"/>
        <v>0</v>
      </c>
      <c r="P41" s="34"/>
    </row>
    <row r="42" spans="1:16" ht="17.399999999999999" customHeight="1" x14ac:dyDescent="0.25">
      <c r="A42" s="25"/>
      <c r="B42" s="44" t="s">
        <v>24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45">
        <f t="shared" si="0"/>
        <v>0</v>
      </c>
      <c r="P42" s="34"/>
    </row>
    <row r="43" spans="1:16" ht="17.399999999999999" customHeight="1" x14ac:dyDescent="0.25">
      <c r="A43" s="25"/>
      <c r="B43" s="44" t="s">
        <v>25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45">
        <f t="shared" si="0"/>
        <v>0</v>
      </c>
      <c r="P43" s="34"/>
    </row>
    <row r="44" spans="1:16" ht="17.399999999999999" customHeight="1" x14ac:dyDescent="0.25">
      <c r="A44" s="25"/>
      <c r="B44" s="44" t="s">
        <v>26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45">
        <f t="shared" si="0"/>
        <v>0</v>
      </c>
      <c r="P44" s="34"/>
    </row>
    <row r="45" spans="1:16" ht="17.399999999999999" customHeight="1" x14ac:dyDescent="0.25">
      <c r="A45" s="25"/>
      <c r="B45" s="44" t="s">
        <v>27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45">
        <f t="shared" si="0"/>
        <v>0</v>
      </c>
      <c r="P45" s="34"/>
    </row>
    <row r="46" spans="1:16" ht="17.399999999999999" customHeight="1" x14ac:dyDescent="0.25">
      <c r="A46" s="25"/>
      <c r="B46" s="44" t="s">
        <v>28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45">
        <f t="shared" si="0"/>
        <v>0</v>
      </c>
      <c r="P46" s="34"/>
    </row>
    <row r="47" spans="1:16" ht="17.399999999999999" customHeight="1" x14ac:dyDescent="0.25">
      <c r="A47" s="25"/>
      <c r="B47" s="44" t="s">
        <v>29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45">
        <f t="shared" si="0"/>
        <v>0</v>
      </c>
      <c r="P47" s="34"/>
    </row>
    <row r="48" spans="1:16" ht="17.399999999999999" customHeight="1" thickBot="1" x14ac:dyDescent="0.3">
      <c r="A48" s="25"/>
      <c r="B48" s="47" t="s">
        <v>30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48">
        <f t="shared" si="0"/>
        <v>0</v>
      </c>
      <c r="P48" s="34"/>
    </row>
    <row r="49" spans="1:19" ht="53.4" thickBot="1" x14ac:dyDescent="0.3">
      <c r="A49" s="25"/>
      <c r="B49" s="49" t="s">
        <v>157</v>
      </c>
      <c r="C49" s="11">
        <f>SUM(C25:C48)</f>
        <v>0</v>
      </c>
      <c r="D49" s="11">
        <f t="shared" ref="D49:N49" si="1">SUM(D25:D48)</f>
        <v>0</v>
      </c>
      <c r="E49" s="11">
        <f t="shared" si="1"/>
        <v>0</v>
      </c>
      <c r="F49" s="11">
        <f t="shared" si="1"/>
        <v>0</v>
      </c>
      <c r="G49" s="11">
        <f t="shared" si="1"/>
        <v>0</v>
      </c>
      <c r="H49" s="11">
        <f t="shared" si="1"/>
        <v>0</v>
      </c>
      <c r="I49" s="11">
        <f t="shared" si="1"/>
        <v>0</v>
      </c>
      <c r="J49" s="11">
        <f t="shared" si="1"/>
        <v>0</v>
      </c>
      <c r="K49" s="11">
        <f t="shared" si="1"/>
        <v>0</v>
      </c>
      <c r="L49" s="11">
        <f t="shared" si="1"/>
        <v>0</v>
      </c>
      <c r="M49" s="11">
        <f t="shared" si="1"/>
        <v>0</v>
      </c>
      <c r="N49" s="12">
        <f t="shared" si="1"/>
        <v>0</v>
      </c>
      <c r="O49" s="50"/>
      <c r="P49" s="34"/>
    </row>
    <row r="50" spans="1:19" ht="18" customHeight="1" x14ac:dyDescent="0.25">
      <c r="A50" s="25"/>
      <c r="B50" s="301" t="s">
        <v>139</v>
      </c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3"/>
      <c r="N50" s="353"/>
      <c r="O50" s="354"/>
      <c r="P50" s="34"/>
      <c r="Q50" s="2"/>
      <c r="R50" s="2"/>
      <c r="S50" s="2"/>
    </row>
    <row r="51" spans="1:19" ht="24.9" customHeight="1" x14ac:dyDescent="0.25">
      <c r="A51" s="25"/>
      <c r="B51" s="314" t="s">
        <v>36</v>
      </c>
      <c r="C51" s="315"/>
      <c r="D51" s="315"/>
      <c r="E51" s="316"/>
      <c r="F51" s="307" t="s">
        <v>37</v>
      </c>
      <c r="G51" s="308"/>
      <c r="H51" s="307" t="s">
        <v>163</v>
      </c>
      <c r="I51" s="308"/>
      <c r="J51" s="307" t="s">
        <v>162</v>
      </c>
      <c r="K51" s="308"/>
      <c r="L51" s="307" t="s">
        <v>42</v>
      </c>
      <c r="M51" s="309"/>
      <c r="N51" s="355"/>
      <c r="O51" s="356"/>
      <c r="P51" s="34"/>
      <c r="Q51" s="2"/>
      <c r="R51" s="2"/>
      <c r="S51" s="2"/>
    </row>
    <row r="52" spans="1:19" ht="14.4" customHeight="1" x14ac:dyDescent="0.25">
      <c r="A52" s="25"/>
      <c r="B52" s="311" t="s">
        <v>38</v>
      </c>
      <c r="C52" s="312"/>
      <c r="D52" s="312"/>
      <c r="E52" s="313"/>
      <c r="F52" s="296">
        <f>SUM(L52*120)</f>
        <v>0</v>
      </c>
      <c r="G52" s="297"/>
      <c r="H52" s="287">
        <f>ROUND(SUM(F52/12),2)</f>
        <v>0</v>
      </c>
      <c r="I52" s="288"/>
      <c r="J52" s="287">
        <f>SUM(L52*5)</f>
        <v>0</v>
      </c>
      <c r="K52" s="288"/>
      <c r="L52" s="285">
        <f>+(C49+E49+G49+I49+K49)/5</f>
        <v>0</v>
      </c>
      <c r="M52" s="310"/>
      <c r="N52" s="355"/>
      <c r="O52" s="356"/>
      <c r="P52" s="34"/>
      <c r="Q52" s="2"/>
      <c r="R52" s="2"/>
      <c r="S52" s="2"/>
    </row>
    <row r="53" spans="1:19" ht="14.4" customHeight="1" thickBot="1" x14ac:dyDescent="0.3">
      <c r="A53" s="25"/>
      <c r="B53" s="304" t="s">
        <v>39</v>
      </c>
      <c r="C53" s="305"/>
      <c r="D53" s="305"/>
      <c r="E53" s="306"/>
      <c r="F53" s="296">
        <f>SUM(L53*245)</f>
        <v>0</v>
      </c>
      <c r="G53" s="297"/>
      <c r="H53" s="287">
        <f>ROUND(SUM(F53/12),2)</f>
        <v>0</v>
      </c>
      <c r="I53" s="288"/>
      <c r="J53" s="287">
        <f>SUM(L53*7)</f>
        <v>0</v>
      </c>
      <c r="K53" s="288"/>
      <c r="L53" s="285">
        <f>+(D49+F49+H49+J49+L49+M49+N49)/7</f>
        <v>0</v>
      </c>
      <c r="M53" s="310"/>
      <c r="N53" s="357"/>
      <c r="O53" s="358"/>
      <c r="P53" s="34"/>
      <c r="Q53" s="2"/>
      <c r="R53" s="2"/>
      <c r="S53" s="2"/>
    </row>
    <row r="54" spans="1:19" ht="14.4" customHeight="1" thickBot="1" x14ac:dyDescent="0.3">
      <c r="A54" s="25"/>
      <c r="B54" s="331" t="s">
        <v>80</v>
      </c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3"/>
      <c r="N54" s="342">
        <f>ROUND((+(C49+E49+G49+I49+K49)*(120/5)+(D49+F49+H49+J49+L49+M49+N49)*(245/7))/365,2)</f>
        <v>0</v>
      </c>
      <c r="O54" s="343"/>
      <c r="P54" s="34"/>
      <c r="Q54" s="2"/>
      <c r="R54" s="2"/>
      <c r="S54" s="2"/>
    </row>
    <row r="55" spans="1:19" ht="14.4" customHeight="1" thickBot="1" x14ac:dyDescent="0.3">
      <c r="A55" s="25"/>
      <c r="B55" s="329" t="s">
        <v>40</v>
      </c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  <c r="N55" s="322" t="s">
        <v>79</v>
      </c>
      <c r="O55" s="323"/>
      <c r="P55" s="34"/>
      <c r="Q55" s="2"/>
      <c r="R55" s="2"/>
      <c r="S55" s="2"/>
    </row>
    <row r="56" spans="1:19" ht="14.4" customHeight="1" x14ac:dyDescent="0.25">
      <c r="A56" s="25"/>
      <c r="B56" s="326" t="s">
        <v>41</v>
      </c>
      <c r="C56" s="327"/>
      <c r="D56" s="327"/>
      <c r="E56" s="328"/>
      <c r="F56" s="324">
        <f>+J56*52</f>
        <v>0</v>
      </c>
      <c r="G56" s="325"/>
      <c r="H56" s="324">
        <f>IF(N56=0,0,ROUND(F56/12,2)/N56)</f>
        <v>0</v>
      </c>
      <c r="I56" s="325"/>
      <c r="J56" s="283">
        <v>0</v>
      </c>
      <c r="K56" s="284"/>
      <c r="L56" s="285">
        <f>+(H56*12)/365</f>
        <v>0</v>
      </c>
      <c r="M56" s="286"/>
      <c r="N56" s="285">
        <f>IF($B$10=0,0,COUNTA($I$17,$B$19,$I$19,$B$21,$I$21)+1)</f>
        <v>0</v>
      </c>
      <c r="O56" s="319"/>
      <c r="P56" s="34"/>
      <c r="Q56" s="2"/>
      <c r="R56" s="2"/>
      <c r="S56" s="2"/>
    </row>
    <row r="57" spans="1:19" ht="14.4" customHeight="1" x14ac:dyDescent="0.25">
      <c r="A57" s="25"/>
      <c r="B57" s="180" t="s">
        <v>32</v>
      </c>
      <c r="C57" s="181"/>
      <c r="D57" s="181"/>
      <c r="E57" s="182"/>
      <c r="F57" s="324">
        <f>+J57*52</f>
        <v>0</v>
      </c>
      <c r="G57" s="325"/>
      <c r="H57" s="324">
        <f>IF(N57=0,0,ROUND(F57/12,2)/N57)</f>
        <v>0</v>
      </c>
      <c r="I57" s="325"/>
      <c r="J57" s="283">
        <v>0</v>
      </c>
      <c r="K57" s="284"/>
      <c r="L57" s="285">
        <f>+(H57*12)/365</f>
        <v>0</v>
      </c>
      <c r="M57" s="286"/>
      <c r="N57" s="320">
        <f>IF($B$10=0,0,COUNTA($I$17,$B$19,$I$19,$B$21,$I$21)+1)</f>
        <v>0</v>
      </c>
      <c r="O57" s="321"/>
      <c r="P57" s="34"/>
      <c r="Q57" s="2"/>
      <c r="R57" s="2"/>
      <c r="S57" s="2"/>
    </row>
    <row r="58" spans="1:19" ht="14.4" customHeight="1" x14ac:dyDescent="0.25">
      <c r="A58" s="25"/>
      <c r="B58" s="263" t="s">
        <v>43</v>
      </c>
      <c r="C58" s="264"/>
      <c r="D58" s="264"/>
      <c r="E58" s="265"/>
      <c r="F58" s="269" t="s">
        <v>159</v>
      </c>
      <c r="G58" s="270"/>
      <c r="H58" s="270"/>
      <c r="I58" s="270"/>
      <c r="J58" s="270"/>
      <c r="K58" s="271"/>
      <c r="L58" s="275">
        <f>SUM(L56:M57)</f>
        <v>0</v>
      </c>
      <c r="M58" s="276"/>
      <c r="N58" s="279">
        <f>+N54+L58</f>
        <v>0</v>
      </c>
      <c r="O58" s="280"/>
      <c r="P58" s="34"/>
      <c r="Q58" s="2"/>
      <c r="R58" s="2"/>
      <c r="S58" s="2"/>
    </row>
    <row r="59" spans="1:19" ht="14.4" customHeight="1" x14ac:dyDescent="0.25">
      <c r="A59" s="25"/>
      <c r="B59" s="266"/>
      <c r="C59" s="267"/>
      <c r="D59" s="267"/>
      <c r="E59" s="268"/>
      <c r="F59" s="272"/>
      <c r="G59" s="273"/>
      <c r="H59" s="273"/>
      <c r="I59" s="273"/>
      <c r="J59" s="273"/>
      <c r="K59" s="274"/>
      <c r="L59" s="277"/>
      <c r="M59" s="278"/>
      <c r="N59" s="281"/>
      <c r="O59" s="282"/>
      <c r="P59" s="34"/>
      <c r="Q59" s="2"/>
      <c r="R59" s="2"/>
      <c r="S59" s="2"/>
    </row>
    <row r="60" spans="1:19" ht="12" customHeight="1" x14ac:dyDescent="0.25">
      <c r="A60" s="35"/>
      <c r="B60" s="262" t="s">
        <v>273</v>
      </c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37"/>
      <c r="Q60" s="2"/>
      <c r="R60" s="2"/>
      <c r="S60" s="2"/>
    </row>
  </sheetData>
  <sheetProtection algorithmName="SHA-512" hashValue="k+hMxO84By9JgiGMKIDcHkgBGRwuEUiMqcPUkHqxjq3gGXdaqBH6sURrkAxwlMoVOegh3uKUutNq4wqf/0LdYw==" saltValue="lfr1y+eNVUzEFeworvhfaw==" spinCount="100000" sheet="1" formatCells="0" formatColumns="0" formatRows="0" insertColumns="0" insertRows="0" insertHyperlinks="0" deleteColumns="0" deleteRows="0" sort="0" autoFilter="0" pivotTables="0"/>
  <dataConsolidate/>
  <mergeCells count="95">
    <mergeCell ref="B2:O6"/>
    <mergeCell ref="B7:J8"/>
    <mergeCell ref="B22:O22"/>
    <mergeCell ref="I16:M16"/>
    <mergeCell ref="I18:M18"/>
    <mergeCell ref="I20:M20"/>
    <mergeCell ref="B18:F18"/>
    <mergeCell ref="B20:F20"/>
    <mergeCell ref="B16:F16"/>
    <mergeCell ref="M13:O13"/>
    <mergeCell ref="M9:O9"/>
    <mergeCell ref="B9:H9"/>
    <mergeCell ref="M14:O14"/>
    <mergeCell ref="I14:J14"/>
    <mergeCell ref="K14:L14"/>
    <mergeCell ref="G15:H15"/>
    <mergeCell ref="B19:F19"/>
    <mergeCell ref="I10:J10"/>
    <mergeCell ref="K10:L10"/>
    <mergeCell ref="K9:L9"/>
    <mergeCell ref="I9:J9"/>
    <mergeCell ref="B10:H10"/>
    <mergeCell ref="B13:F13"/>
    <mergeCell ref="G13:H13"/>
    <mergeCell ref="I13:J13"/>
    <mergeCell ref="K13:L13"/>
    <mergeCell ref="B14:F14"/>
    <mergeCell ref="I12:L12"/>
    <mergeCell ref="I11:L11"/>
    <mergeCell ref="B11:H11"/>
    <mergeCell ref="B12:H12"/>
    <mergeCell ref="G14:H14"/>
    <mergeCell ref="M7:O7"/>
    <mergeCell ref="M8:O8"/>
    <mergeCell ref="K7:L7"/>
    <mergeCell ref="K8:L8"/>
    <mergeCell ref="N54:O54"/>
    <mergeCell ref="J52:K52"/>
    <mergeCell ref="M11:O11"/>
    <mergeCell ref="M10:O10"/>
    <mergeCell ref="M12:O12"/>
    <mergeCell ref="N50:O53"/>
    <mergeCell ref="K23:L23"/>
    <mergeCell ref="I23:J23"/>
    <mergeCell ref="N15:O15"/>
    <mergeCell ref="N16:O17"/>
    <mergeCell ref="N18:O19"/>
    <mergeCell ref="I17:M17"/>
    <mergeCell ref="E23:F23"/>
    <mergeCell ref="N56:O56"/>
    <mergeCell ref="N57:O57"/>
    <mergeCell ref="N55:O55"/>
    <mergeCell ref="H56:I56"/>
    <mergeCell ref="B56:E56"/>
    <mergeCell ref="B57:E57"/>
    <mergeCell ref="J56:K56"/>
    <mergeCell ref="H57:I57"/>
    <mergeCell ref="B55:M55"/>
    <mergeCell ref="B54:M54"/>
    <mergeCell ref="F56:G56"/>
    <mergeCell ref="F57:G57"/>
    <mergeCell ref="L56:M56"/>
    <mergeCell ref="G23:H23"/>
    <mergeCell ref="I19:M19"/>
    <mergeCell ref="B17:F17"/>
    <mergeCell ref="B50:M50"/>
    <mergeCell ref="B53:E53"/>
    <mergeCell ref="F51:G51"/>
    <mergeCell ref="L51:M51"/>
    <mergeCell ref="L52:M52"/>
    <mergeCell ref="L53:M53"/>
    <mergeCell ref="B52:E52"/>
    <mergeCell ref="H51:I51"/>
    <mergeCell ref="J51:K51"/>
    <mergeCell ref="H53:I53"/>
    <mergeCell ref="B51:E51"/>
    <mergeCell ref="G16:H17"/>
    <mergeCell ref="G18:H19"/>
    <mergeCell ref="C23:D23"/>
    <mergeCell ref="B60:O60"/>
    <mergeCell ref="A1:P1"/>
    <mergeCell ref="B58:E59"/>
    <mergeCell ref="F58:K59"/>
    <mergeCell ref="L58:M59"/>
    <mergeCell ref="N58:O59"/>
    <mergeCell ref="J57:K57"/>
    <mergeCell ref="L57:M57"/>
    <mergeCell ref="H52:I52"/>
    <mergeCell ref="G20:H21"/>
    <mergeCell ref="N20:O21"/>
    <mergeCell ref="B21:F21"/>
    <mergeCell ref="I21:M21"/>
    <mergeCell ref="F53:G53"/>
    <mergeCell ref="J53:K53"/>
    <mergeCell ref="F52:G52"/>
  </mergeCells>
  <phoneticPr fontId="0" type="noConversion"/>
  <printOptions horizontalCentered="1"/>
  <pageMargins left="0.6" right="0.6" top="0.72" bottom="0.72" header="0.5" footer="0.35"/>
  <pageSetup scale="74" orientation="portrait" r:id="rId1"/>
  <headerFooter alignWithMargins="0">
    <oddFooter>&amp;L&amp;F&amp;CPage 2&amp;R&amp;D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687" yWindow="915" count="1">
        <x14:dataValidation type="list" allowBlank="1" showInputMessage="1" showErrorMessage="1">
          <x14:formula1>
            <xm:f>'Instructions &amp; Lists'!$D$4:$D$5</xm:f>
          </x14:formula1>
          <xm:sqref>G16:H21 N16:O21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zoomScaleNormal="100" zoomScaleSheetLayoutView="75" workbookViewId="0">
      <selection activeCell="B17" sqref="B17:C18"/>
    </sheetView>
  </sheetViews>
  <sheetFormatPr defaultColWidth="9.109375" defaultRowHeight="13.2" x14ac:dyDescent="0.25"/>
  <cols>
    <col min="1" max="1" width="1.6640625" style="1" customWidth="1"/>
    <col min="2" max="8" width="18.6640625" style="1" customWidth="1"/>
    <col min="9" max="9" width="1.6640625" style="1" customWidth="1"/>
    <col min="10" max="16384" width="9.109375" style="1"/>
  </cols>
  <sheetData>
    <row r="1" spans="1:9" ht="9" customHeight="1" x14ac:dyDescent="0.25">
      <c r="A1" s="259"/>
      <c r="B1" s="260"/>
      <c r="C1" s="260"/>
      <c r="D1" s="260"/>
      <c r="E1" s="260"/>
      <c r="F1" s="260"/>
      <c r="G1" s="260"/>
      <c r="H1" s="260"/>
      <c r="I1" s="261"/>
    </row>
    <row r="2" spans="1:9" ht="18" customHeight="1" x14ac:dyDescent="0.25">
      <c r="A2" s="25"/>
      <c r="B2" s="366" t="s">
        <v>161</v>
      </c>
      <c r="C2" s="430"/>
      <c r="D2" s="430"/>
      <c r="E2" s="430"/>
      <c r="F2" s="430"/>
      <c r="G2" s="430"/>
      <c r="H2" s="431"/>
      <c r="I2" s="34"/>
    </row>
    <row r="3" spans="1:9" ht="18" customHeight="1" x14ac:dyDescent="0.25">
      <c r="A3" s="25"/>
      <c r="B3" s="432"/>
      <c r="C3" s="433"/>
      <c r="D3" s="433"/>
      <c r="E3" s="433"/>
      <c r="F3" s="433"/>
      <c r="G3" s="433"/>
      <c r="H3" s="434"/>
      <c r="I3" s="34"/>
    </row>
    <row r="4" spans="1:9" x14ac:dyDescent="0.25">
      <c r="A4" s="25"/>
      <c r="B4" s="432"/>
      <c r="C4" s="433"/>
      <c r="D4" s="433"/>
      <c r="E4" s="433"/>
      <c r="F4" s="433"/>
      <c r="G4" s="433"/>
      <c r="H4" s="434"/>
      <c r="I4" s="34"/>
    </row>
    <row r="5" spans="1:9" x14ac:dyDescent="0.25">
      <c r="A5" s="25"/>
      <c r="B5" s="432"/>
      <c r="C5" s="433"/>
      <c r="D5" s="433"/>
      <c r="E5" s="433"/>
      <c r="F5" s="433"/>
      <c r="G5" s="433"/>
      <c r="H5" s="434"/>
      <c r="I5" s="34"/>
    </row>
    <row r="6" spans="1:9" x14ac:dyDescent="0.25">
      <c r="A6" s="25"/>
      <c r="B6" s="432"/>
      <c r="C6" s="433"/>
      <c r="D6" s="433"/>
      <c r="E6" s="433"/>
      <c r="F6" s="433"/>
      <c r="G6" s="433"/>
      <c r="H6" s="434"/>
      <c r="I6" s="34"/>
    </row>
    <row r="7" spans="1:9" ht="12.75" customHeight="1" x14ac:dyDescent="0.25">
      <c r="A7" s="25"/>
      <c r="B7" s="397" t="s">
        <v>149</v>
      </c>
      <c r="C7" s="398"/>
      <c r="D7" s="398"/>
      <c r="E7" s="398"/>
      <c r="F7" s="399"/>
      <c r="G7" s="73" t="s">
        <v>92</v>
      </c>
      <c r="H7" s="74" t="s">
        <v>69</v>
      </c>
      <c r="I7" s="34"/>
    </row>
    <row r="8" spans="1:9" x14ac:dyDescent="0.25">
      <c r="A8" s="25"/>
      <c r="B8" s="400"/>
      <c r="C8" s="401"/>
      <c r="D8" s="401"/>
      <c r="E8" s="401"/>
      <c r="F8" s="402"/>
      <c r="G8" s="75">
        <f>County</f>
        <v>0</v>
      </c>
      <c r="H8" s="76">
        <f xml:space="preserve"> REGION</f>
        <v>0</v>
      </c>
      <c r="I8" s="34"/>
    </row>
    <row r="9" spans="1:9" x14ac:dyDescent="0.25">
      <c r="A9" s="25"/>
      <c r="B9" s="363" t="s">
        <v>48</v>
      </c>
      <c r="C9" s="365"/>
      <c r="D9" s="364"/>
      <c r="E9" s="363" t="s">
        <v>142</v>
      </c>
      <c r="F9" s="364"/>
      <c r="G9" s="77" t="s">
        <v>57</v>
      </c>
      <c r="H9" s="78" t="s">
        <v>56</v>
      </c>
      <c r="I9" s="34"/>
    </row>
    <row r="10" spans="1:9" x14ac:dyDescent="0.25">
      <c r="A10" s="25"/>
      <c r="B10" s="347">
        <f>ClientName</f>
        <v>0</v>
      </c>
      <c r="C10" s="348"/>
      <c r="D10" s="348"/>
      <c r="E10" s="347">
        <f>DDD_NUMBER</f>
        <v>0</v>
      </c>
      <c r="F10" s="349"/>
      <c r="G10" s="79">
        <f>DATE_OF_BIRTH</f>
        <v>0</v>
      </c>
      <c r="H10" s="75" t="str">
        <f ca="1">AGE</f>
        <v/>
      </c>
      <c r="I10" s="34"/>
    </row>
    <row r="11" spans="1:9" x14ac:dyDescent="0.25">
      <c r="A11" s="25"/>
      <c r="B11" s="363" t="s">
        <v>49</v>
      </c>
      <c r="C11" s="365"/>
      <c r="D11" s="365"/>
      <c r="E11" s="363" t="s">
        <v>70</v>
      </c>
      <c r="F11" s="365"/>
      <c r="G11" s="365"/>
      <c r="H11" s="364"/>
      <c r="I11" s="34"/>
    </row>
    <row r="12" spans="1:9" x14ac:dyDescent="0.25">
      <c r="A12" s="25"/>
      <c r="B12" s="347">
        <f>Agency</f>
        <v>0</v>
      </c>
      <c r="C12" s="348"/>
      <c r="D12" s="348"/>
      <c r="E12" s="347">
        <f>House</f>
        <v>0</v>
      </c>
      <c r="F12" s="348"/>
      <c r="G12" s="348"/>
      <c r="H12" s="349"/>
      <c r="I12" s="34"/>
    </row>
    <row r="13" spans="1:9" x14ac:dyDescent="0.25">
      <c r="A13" s="25"/>
      <c r="B13" s="363" t="s">
        <v>44</v>
      </c>
      <c r="C13" s="365"/>
      <c r="D13" s="364"/>
      <c r="E13" s="80" t="s">
        <v>45</v>
      </c>
      <c r="F13" s="80" t="s">
        <v>46</v>
      </c>
      <c r="G13" s="80" t="s">
        <v>58</v>
      </c>
      <c r="H13" s="80" t="s">
        <v>61</v>
      </c>
      <c r="I13" s="34"/>
    </row>
    <row r="14" spans="1:9" x14ac:dyDescent="0.25">
      <c r="A14" s="25"/>
      <c r="B14" s="347">
        <f>Address</f>
        <v>0</v>
      </c>
      <c r="C14" s="348"/>
      <c r="D14" s="349"/>
      <c r="E14" s="30">
        <f>CITY</f>
        <v>0</v>
      </c>
      <c r="F14" s="81">
        <f>STATE</f>
        <v>0</v>
      </c>
      <c r="G14" s="81">
        <f>ZIP_CODE</f>
        <v>0</v>
      </c>
      <c r="H14" s="82">
        <f>START_DATE</f>
        <v>0</v>
      </c>
      <c r="I14" s="34"/>
    </row>
    <row r="15" spans="1:9" ht="24" customHeight="1" x14ac:dyDescent="0.25">
      <c r="A15" s="25"/>
      <c r="B15" s="440" t="s">
        <v>82</v>
      </c>
      <c r="C15" s="441"/>
      <c r="D15" s="441"/>
      <c r="E15" s="441"/>
      <c r="F15" s="441"/>
      <c r="G15" s="441"/>
      <c r="H15" s="441"/>
      <c r="I15" s="34"/>
    </row>
    <row r="16" spans="1:9" x14ac:dyDescent="0.25">
      <c r="A16" s="25"/>
      <c r="B16" s="438"/>
      <c r="C16" s="439"/>
      <c r="D16" s="83" t="s">
        <v>68</v>
      </c>
      <c r="E16" s="435" t="s">
        <v>63</v>
      </c>
      <c r="F16" s="436"/>
      <c r="G16" s="437"/>
      <c r="H16" s="19" t="s">
        <v>62</v>
      </c>
      <c r="I16" s="34"/>
    </row>
    <row r="17" spans="1:9" x14ac:dyDescent="0.25">
      <c r="A17" s="25"/>
      <c r="B17" s="443" t="s">
        <v>83</v>
      </c>
      <c r="C17" s="444"/>
      <c r="D17" s="403"/>
      <c r="E17" s="409"/>
      <c r="F17" s="409"/>
      <c r="G17" s="410"/>
      <c r="H17" s="392"/>
      <c r="I17" s="34"/>
    </row>
    <row r="18" spans="1:9" x14ac:dyDescent="0.25">
      <c r="A18" s="25"/>
      <c r="B18" s="407"/>
      <c r="C18" s="408"/>
      <c r="D18" s="404"/>
      <c r="E18" s="411"/>
      <c r="F18" s="411"/>
      <c r="G18" s="412"/>
      <c r="H18" s="393"/>
      <c r="I18" s="34"/>
    </row>
    <row r="19" spans="1:9" ht="12.75" customHeight="1" x14ac:dyDescent="0.25">
      <c r="A19" s="25"/>
      <c r="B19" s="388" t="s">
        <v>64</v>
      </c>
      <c r="C19" s="389"/>
      <c r="D19" s="403"/>
      <c r="E19" s="409"/>
      <c r="F19" s="409"/>
      <c r="G19" s="410"/>
      <c r="H19" s="392"/>
      <c r="I19" s="34"/>
    </row>
    <row r="20" spans="1:9" x14ac:dyDescent="0.25">
      <c r="A20" s="25"/>
      <c r="B20" s="390"/>
      <c r="C20" s="391"/>
      <c r="D20" s="404"/>
      <c r="E20" s="411"/>
      <c r="F20" s="411"/>
      <c r="G20" s="412"/>
      <c r="H20" s="393"/>
      <c r="I20" s="34"/>
    </row>
    <row r="21" spans="1:9" x14ac:dyDescent="0.25">
      <c r="A21" s="25"/>
      <c r="B21" s="405" t="s">
        <v>84</v>
      </c>
      <c r="C21" s="406"/>
      <c r="D21" s="403"/>
      <c r="E21" s="409"/>
      <c r="F21" s="409"/>
      <c r="G21" s="410"/>
      <c r="H21" s="392"/>
      <c r="I21" s="34"/>
    </row>
    <row r="22" spans="1:9" x14ac:dyDescent="0.25">
      <c r="A22" s="25"/>
      <c r="B22" s="407"/>
      <c r="C22" s="408"/>
      <c r="D22" s="404"/>
      <c r="E22" s="411"/>
      <c r="F22" s="411"/>
      <c r="G22" s="412"/>
      <c r="H22" s="393"/>
      <c r="I22" s="34"/>
    </row>
    <row r="23" spans="1:9" ht="24" customHeight="1" x14ac:dyDescent="0.25">
      <c r="A23" s="25"/>
      <c r="B23" s="440" t="s">
        <v>87</v>
      </c>
      <c r="C23" s="441"/>
      <c r="D23" s="441"/>
      <c r="E23" s="441"/>
      <c r="F23" s="441"/>
      <c r="G23" s="441"/>
      <c r="H23" s="442"/>
      <c r="I23" s="34"/>
    </row>
    <row r="24" spans="1:9" x14ac:dyDescent="0.25">
      <c r="A24" s="25"/>
      <c r="B24" s="422"/>
      <c r="C24" s="423"/>
      <c r="D24" s="394" t="s">
        <v>85</v>
      </c>
      <c r="E24" s="395"/>
      <c r="F24" s="395"/>
      <c r="G24" s="396"/>
      <c r="H24" s="84" t="s">
        <v>88</v>
      </c>
      <c r="I24" s="34"/>
    </row>
    <row r="25" spans="1:9" x14ac:dyDescent="0.25">
      <c r="A25" s="25"/>
      <c r="B25" s="388" t="s">
        <v>86</v>
      </c>
      <c r="C25" s="389"/>
      <c r="D25" s="424"/>
      <c r="E25" s="425"/>
      <c r="F25" s="425"/>
      <c r="G25" s="426"/>
      <c r="H25" s="392"/>
      <c r="I25" s="34"/>
    </row>
    <row r="26" spans="1:9" x14ac:dyDescent="0.25">
      <c r="A26" s="25"/>
      <c r="B26" s="390"/>
      <c r="C26" s="391"/>
      <c r="D26" s="427"/>
      <c r="E26" s="428"/>
      <c r="F26" s="428"/>
      <c r="G26" s="429"/>
      <c r="H26" s="393"/>
      <c r="I26" s="34"/>
    </row>
    <row r="27" spans="1:9" x14ac:dyDescent="0.25">
      <c r="A27" s="25"/>
      <c r="B27" s="388" t="s">
        <v>160</v>
      </c>
      <c r="C27" s="389"/>
      <c r="D27" s="424"/>
      <c r="E27" s="425"/>
      <c r="F27" s="425"/>
      <c r="G27" s="426"/>
      <c r="H27" s="392"/>
      <c r="I27" s="34"/>
    </row>
    <row r="28" spans="1:9" x14ac:dyDescent="0.25">
      <c r="A28" s="25"/>
      <c r="B28" s="390"/>
      <c r="C28" s="391"/>
      <c r="D28" s="427"/>
      <c r="E28" s="428"/>
      <c r="F28" s="428"/>
      <c r="G28" s="429"/>
      <c r="H28" s="393"/>
      <c r="I28" s="34"/>
    </row>
    <row r="29" spans="1:9" ht="9.9" customHeight="1" x14ac:dyDescent="0.25">
      <c r="A29" s="25"/>
      <c r="B29" s="416"/>
      <c r="C29" s="417"/>
      <c r="D29" s="417"/>
      <c r="E29" s="417"/>
      <c r="F29" s="417"/>
      <c r="G29" s="417"/>
      <c r="H29" s="418"/>
      <c r="I29" s="34"/>
    </row>
    <row r="30" spans="1:9" ht="12.75" customHeight="1" x14ac:dyDescent="0.25">
      <c r="A30" s="25"/>
      <c r="B30" s="413" t="s">
        <v>164</v>
      </c>
      <c r="C30" s="414"/>
      <c r="D30" s="414"/>
      <c r="E30" s="414"/>
      <c r="F30" s="414"/>
      <c r="G30" s="414"/>
      <c r="H30" s="415"/>
      <c r="I30" s="72"/>
    </row>
    <row r="31" spans="1:9" ht="9.9" customHeight="1" x14ac:dyDescent="0.25">
      <c r="A31" s="25"/>
      <c r="B31" s="419"/>
      <c r="C31" s="420"/>
      <c r="D31" s="420"/>
      <c r="E31" s="420"/>
      <c r="F31" s="420"/>
      <c r="G31" s="420"/>
      <c r="H31" s="421"/>
      <c r="I31" s="34"/>
    </row>
    <row r="32" spans="1:9" s="87" customFormat="1" ht="24" customHeight="1" x14ac:dyDescent="0.25">
      <c r="A32" s="85"/>
      <c r="B32" s="262" t="s">
        <v>257</v>
      </c>
      <c r="C32" s="262"/>
      <c r="D32" s="262"/>
      <c r="E32" s="262"/>
      <c r="F32" s="262"/>
      <c r="G32" s="262"/>
      <c r="H32" s="262"/>
      <c r="I32" s="86"/>
    </row>
    <row r="33" spans="1:14" x14ac:dyDescent="0.25">
      <c r="A33" s="25"/>
      <c r="B33" s="23"/>
      <c r="C33" s="53"/>
      <c r="D33" s="53"/>
      <c r="E33" s="24"/>
      <c r="F33" s="23"/>
      <c r="G33" s="23"/>
      <c r="H33" s="23"/>
      <c r="I33" s="34"/>
    </row>
    <row r="34" spans="1:14" x14ac:dyDescent="0.25">
      <c r="A34" s="25"/>
      <c r="I34" s="34"/>
    </row>
    <row r="35" spans="1:14" x14ac:dyDescent="0.25">
      <c r="A35" s="25"/>
      <c r="I35" s="34"/>
    </row>
    <row r="36" spans="1:14" x14ac:dyDescent="0.25">
      <c r="A36" s="25"/>
      <c r="I36" s="34"/>
    </row>
    <row r="37" spans="1:14" x14ac:dyDescent="0.25">
      <c r="A37" s="25"/>
      <c r="I37" s="34"/>
    </row>
    <row r="38" spans="1:14" x14ac:dyDescent="0.25">
      <c r="A38" s="25"/>
      <c r="I38" s="34"/>
    </row>
    <row r="39" spans="1:14" x14ac:dyDescent="0.25">
      <c r="A39" s="25"/>
      <c r="I39" s="34"/>
    </row>
    <row r="40" spans="1:14" x14ac:dyDescent="0.25">
      <c r="A40" s="25"/>
      <c r="I40" s="34"/>
    </row>
    <row r="41" spans="1:14" x14ac:dyDescent="0.25">
      <c r="A41" s="25"/>
      <c r="I41" s="34"/>
    </row>
    <row r="42" spans="1:14" x14ac:dyDescent="0.25">
      <c r="A42" s="25"/>
      <c r="I42" s="34"/>
    </row>
    <row r="43" spans="1:14" x14ac:dyDescent="0.25">
      <c r="A43" s="25"/>
      <c r="I43" s="34"/>
    </row>
    <row r="44" spans="1:14" x14ac:dyDescent="0.25">
      <c r="A44" s="25"/>
      <c r="I44" s="34"/>
    </row>
    <row r="45" spans="1:14" x14ac:dyDescent="0.25">
      <c r="A45" s="25"/>
      <c r="I45" s="34"/>
    </row>
    <row r="46" spans="1:14" x14ac:dyDescent="0.25">
      <c r="A46" s="25"/>
      <c r="I46" s="34"/>
    </row>
    <row r="47" spans="1:14" x14ac:dyDescent="0.25">
      <c r="A47" s="25"/>
      <c r="I47" s="34"/>
    </row>
    <row r="48" spans="1:14" s="20" customFormat="1" x14ac:dyDescent="0.25">
      <c r="A48" s="88"/>
      <c r="B48" s="1"/>
      <c r="C48" s="1"/>
      <c r="D48" s="1"/>
      <c r="E48" s="1"/>
      <c r="F48" s="1"/>
      <c r="G48" s="1"/>
      <c r="H48" s="1"/>
      <c r="I48" s="54"/>
      <c r="J48" s="23"/>
      <c r="K48" s="23"/>
      <c r="L48" s="23"/>
      <c r="M48" s="23"/>
      <c r="N48" s="23"/>
    </row>
    <row r="49" spans="2:14" s="20" customFormat="1" ht="9.9" customHeight="1" x14ac:dyDescent="0.25">
      <c r="B49" s="1"/>
      <c r="C49" s="1"/>
      <c r="D49" s="1"/>
      <c r="E49" s="1"/>
      <c r="F49" s="1"/>
      <c r="G49" s="1"/>
      <c r="H49" s="1"/>
      <c r="I49" s="23"/>
      <c r="J49" s="23"/>
      <c r="K49" s="23"/>
      <c r="L49" s="23"/>
      <c r="M49" s="23"/>
      <c r="N49" s="23"/>
    </row>
  </sheetData>
  <sheetProtection algorithmName="SHA-512" hashValue="JCkBXPCDww7SGfCOf++KGeVUlvdCKXaDrosTS8wtZZ9I3ILN7dWlURzQxqDlkWNuXC99ehftTLfm3I1sOH/9zw==" saltValue="JbVFmyk6W9eCecGiQ9xK3w==" spinCount="100000" sheet="1" formatCells="0" formatColumns="0" formatRows="0" insertColumns="0" insertRows="0" insertHyperlinks="0" deleteColumns="0" deleteRows="0" sort="0" autoFilter="0" pivotTables="0"/>
  <mergeCells count="41">
    <mergeCell ref="B23:H23"/>
    <mergeCell ref="B25:C26"/>
    <mergeCell ref="B17:C18"/>
    <mergeCell ref="B19:C20"/>
    <mergeCell ref="E19:G20"/>
    <mergeCell ref="E21:G22"/>
    <mergeCell ref="H17:H18"/>
    <mergeCell ref="H19:H20"/>
    <mergeCell ref="B2:H6"/>
    <mergeCell ref="E16:G16"/>
    <mergeCell ref="B16:C16"/>
    <mergeCell ref="B14:D14"/>
    <mergeCell ref="E10:F10"/>
    <mergeCell ref="E11:H11"/>
    <mergeCell ref="B9:D9"/>
    <mergeCell ref="E9:F9"/>
    <mergeCell ref="E12:H12"/>
    <mergeCell ref="B15:H15"/>
    <mergeCell ref="B32:H32"/>
    <mergeCell ref="B30:H30"/>
    <mergeCell ref="B29:H29"/>
    <mergeCell ref="B31:H31"/>
    <mergeCell ref="B24:C24"/>
    <mergeCell ref="D25:G26"/>
    <mergeCell ref="D27:G28"/>
    <mergeCell ref="A1:I1"/>
    <mergeCell ref="B27:C28"/>
    <mergeCell ref="H27:H28"/>
    <mergeCell ref="H25:H26"/>
    <mergeCell ref="D24:G24"/>
    <mergeCell ref="B7:F8"/>
    <mergeCell ref="H21:H22"/>
    <mergeCell ref="D17:D18"/>
    <mergeCell ref="D19:D20"/>
    <mergeCell ref="D21:D22"/>
    <mergeCell ref="B10:D10"/>
    <mergeCell ref="B13:D13"/>
    <mergeCell ref="B11:D11"/>
    <mergeCell ref="B12:D12"/>
    <mergeCell ref="B21:C22"/>
    <mergeCell ref="E17:G18"/>
  </mergeCells>
  <printOptions horizontalCentered="1"/>
  <pageMargins left="0.43614583333333301" right="0.5" top="0.75" bottom="0.75" header="0.3" footer="0.3"/>
  <pageSetup scale="72" orientation="portrait" r:id="rId1"/>
  <headerFooter>
    <oddFooter>&amp;L&amp;F&amp;CPage 3&amp;R&amp;D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selection activeCell="B3" sqref="B3"/>
    </sheetView>
  </sheetViews>
  <sheetFormatPr defaultRowHeight="13.2" x14ac:dyDescent="0.25"/>
  <cols>
    <col min="1" max="1" width="1.33203125" style="143" customWidth="1"/>
    <col min="2" max="2" width="9.6640625" style="144" customWidth="1"/>
    <col min="3" max="3" width="10.44140625" style="145" customWidth="1"/>
    <col min="4" max="4" width="12.6640625" style="144" hidden="1" customWidth="1"/>
    <col min="5" max="5" width="18.5546875" style="144" customWidth="1"/>
    <col min="6" max="6" width="12.6640625" style="144" hidden="1" customWidth="1"/>
    <col min="7" max="7" width="19.109375" style="144" customWidth="1"/>
    <col min="8" max="8" width="12.6640625" style="144" hidden="1" customWidth="1"/>
    <col min="9" max="9" width="15.5546875" style="144" customWidth="1"/>
    <col min="10" max="10" width="5.44140625" style="142" hidden="1" customWidth="1"/>
    <col min="11" max="20" width="9.109375" style="142"/>
    <col min="21" max="256" width="9.109375" style="146"/>
    <col min="257" max="257" width="1.33203125" style="146" customWidth="1"/>
    <col min="258" max="258" width="9.6640625" style="146" customWidth="1"/>
    <col min="259" max="259" width="10.44140625" style="146" customWidth="1"/>
    <col min="260" max="265" width="12.6640625" style="146" customWidth="1"/>
    <col min="266" max="512" width="9.109375" style="146"/>
    <col min="513" max="513" width="1.33203125" style="146" customWidth="1"/>
    <col min="514" max="514" width="9.6640625" style="146" customWidth="1"/>
    <col min="515" max="515" width="10.44140625" style="146" customWidth="1"/>
    <col min="516" max="521" width="12.6640625" style="146" customWidth="1"/>
    <col min="522" max="768" width="9.109375" style="146"/>
    <col min="769" max="769" width="1.33203125" style="146" customWidth="1"/>
    <col min="770" max="770" width="9.6640625" style="146" customWidth="1"/>
    <col min="771" max="771" width="10.44140625" style="146" customWidth="1"/>
    <col min="772" max="777" width="12.6640625" style="146" customWidth="1"/>
    <col min="778" max="1024" width="9.109375" style="146"/>
    <col min="1025" max="1025" width="1.33203125" style="146" customWidth="1"/>
    <col min="1026" max="1026" width="9.6640625" style="146" customWidth="1"/>
    <col min="1027" max="1027" width="10.44140625" style="146" customWidth="1"/>
    <col min="1028" max="1033" width="12.6640625" style="146" customWidth="1"/>
    <col min="1034" max="1280" width="9.109375" style="146"/>
    <col min="1281" max="1281" width="1.33203125" style="146" customWidth="1"/>
    <col min="1282" max="1282" width="9.6640625" style="146" customWidth="1"/>
    <col min="1283" max="1283" width="10.44140625" style="146" customWidth="1"/>
    <col min="1284" max="1289" width="12.6640625" style="146" customWidth="1"/>
    <col min="1290" max="1536" width="9.109375" style="146"/>
    <col min="1537" max="1537" width="1.33203125" style="146" customWidth="1"/>
    <col min="1538" max="1538" width="9.6640625" style="146" customWidth="1"/>
    <col min="1539" max="1539" width="10.44140625" style="146" customWidth="1"/>
    <col min="1540" max="1545" width="12.6640625" style="146" customWidth="1"/>
    <col min="1546" max="1792" width="9.109375" style="146"/>
    <col min="1793" max="1793" width="1.33203125" style="146" customWidth="1"/>
    <col min="1794" max="1794" width="9.6640625" style="146" customWidth="1"/>
    <col min="1795" max="1795" width="10.44140625" style="146" customWidth="1"/>
    <col min="1796" max="1801" width="12.6640625" style="146" customWidth="1"/>
    <col min="1802" max="2048" width="9.109375" style="146"/>
    <col min="2049" max="2049" width="1.33203125" style="146" customWidth="1"/>
    <col min="2050" max="2050" width="9.6640625" style="146" customWidth="1"/>
    <col min="2051" max="2051" width="10.44140625" style="146" customWidth="1"/>
    <col min="2052" max="2057" width="12.6640625" style="146" customWidth="1"/>
    <col min="2058" max="2304" width="9.109375" style="146"/>
    <col min="2305" max="2305" width="1.33203125" style="146" customWidth="1"/>
    <col min="2306" max="2306" width="9.6640625" style="146" customWidth="1"/>
    <col min="2307" max="2307" width="10.44140625" style="146" customWidth="1"/>
    <col min="2308" max="2313" width="12.6640625" style="146" customWidth="1"/>
    <col min="2314" max="2560" width="9.109375" style="146"/>
    <col min="2561" max="2561" width="1.33203125" style="146" customWidth="1"/>
    <col min="2562" max="2562" width="9.6640625" style="146" customWidth="1"/>
    <col min="2563" max="2563" width="10.44140625" style="146" customWidth="1"/>
    <col min="2564" max="2569" width="12.6640625" style="146" customWidth="1"/>
    <col min="2570" max="2816" width="9.109375" style="146"/>
    <col min="2817" max="2817" width="1.33203125" style="146" customWidth="1"/>
    <col min="2818" max="2818" width="9.6640625" style="146" customWidth="1"/>
    <col min="2819" max="2819" width="10.44140625" style="146" customWidth="1"/>
    <col min="2820" max="2825" width="12.6640625" style="146" customWidth="1"/>
    <col min="2826" max="3072" width="9.109375" style="146"/>
    <col min="3073" max="3073" width="1.33203125" style="146" customWidth="1"/>
    <col min="3074" max="3074" width="9.6640625" style="146" customWidth="1"/>
    <col min="3075" max="3075" width="10.44140625" style="146" customWidth="1"/>
    <col min="3076" max="3081" width="12.6640625" style="146" customWidth="1"/>
    <col min="3082" max="3328" width="9.109375" style="146"/>
    <col min="3329" max="3329" width="1.33203125" style="146" customWidth="1"/>
    <col min="3330" max="3330" width="9.6640625" style="146" customWidth="1"/>
    <col min="3331" max="3331" width="10.44140625" style="146" customWidth="1"/>
    <col min="3332" max="3337" width="12.6640625" style="146" customWidth="1"/>
    <col min="3338" max="3584" width="9.109375" style="146"/>
    <col min="3585" max="3585" width="1.33203125" style="146" customWidth="1"/>
    <col min="3586" max="3586" width="9.6640625" style="146" customWidth="1"/>
    <col min="3587" max="3587" width="10.44140625" style="146" customWidth="1"/>
    <col min="3588" max="3593" width="12.6640625" style="146" customWidth="1"/>
    <col min="3594" max="3840" width="9.109375" style="146"/>
    <col min="3841" max="3841" width="1.33203125" style="146" customWidth="1"/>
    <col min="3842" max="3842" width="9.6640625" style="146" customWidth="1"/>
    <col min="3843" max="3843" width="10.44140625" style="146" customWidth="1"/>
    <col min="3844" max="3849" width="12.6640625" style="146" customWidth="1"/>
    <col min="3850" max="4096" width="9.109375" style="146"/>
    <col min="4097" max="4097" width="1.33203125" style="146" customWidth="1"/>
    <col min="4098" max="4098" width="9.6640625" style="146" customWidth="1"/>
    <col min="4099" max="4099" width="10.44140625" style="146" customWidth="1"/>
    <col min="4100" max="4105" width="12.6640625" style="146" customWidth="1"/>
    <col min="4106" max="4352" width="9.109375" style="146"/>
    <col min="4353" max="4353" width="1.33203125" style="146" customWidth="1"/>
    <col min="4354" max="4354" width="9.6640625" style="146" customWidth="1"/>
    <col min="4355" max="4355" width="10.44140625" style="146" customWidth="1"/>
    <col min="4356" max="4361" width="12.6640625" style="146" customWidth="1"/>
    <col min="4362" max="4608" width="9.109375" style="146"/>
    <col min="4609" max="4609" width="1.33203125" style="146" customWidth="1"/>
    <col min="4610" max="4610" width="9.6640625" style="146" customWidth="1"/>
    <col min="4611" max="4611" width="10.44140625" style="146" customWidth="1"/>
    <col min="4612" max="4617" width="12.6640625" style="146" customWidth="1"/>
    <col min="4618" max="4864" width="9.109375" style="146"/>
    <col min="4865" max="4865" width="1.33203125" style="146" customWidth="1"/>
    <col min="4866" max="4866" width="9.6640625" style="146" customWidth="1"/>
    <col min="4867" max="4867" width="10.44140625" style="146" customWidth="1"/>
    <col min="4868" max="4873" width="12.6640625" style="146" customWidth="1"/>
    <col min="4874" max="5120" width="9.109375" style="146"/>
    <col min="5121" max="5121" width="1.33203125" style="146" customWidth="1"/>
    <col min="5122" max="5122" width="9.6640625" style="146" customWidth="1"/>
    <col min="5123" max="5123" width="10.44140625" style="146" customWidth="1"/>
    <col min="5124" max="5129" width="12.6640625" style="146" customWidth="1"/>
    <col min="5130" max="5376" width="9.109375" style="146"/>
    <col min="5377" max="5377" width="1.33203125" style="146" customWidth="1"/>
    <col min="5378" max="5378" width="9.6640625" style="146" customWidth="1"/>
    <col min="5379" max="5379" width="10.44140625" style="146" customWidth="1"/>
    <col min="5380" max="5385" width="12.6640625" style="146" customWidth="1"/>
    <col min="5386" max="5632" width="9.109375" style="146"/>
    <col min="5633" max="5633" width="1.33203125" style="146" customWidth="1"/>
    <col min="5634" max="5634" width="9.6640625" style="146" customWidth="1"/>
    <col min="5635" max="5635" width="10.44140625" style="146" customWidth="1"/>
    <col min="5636" max="5641" width="12.6640625" style="146" customWidth="1"/>
    <col min="5642" max="5888" width="9.109375" style="146"/>
    <col min="5889" max="5889" width="1.33203125" style="146" customWidth="1"/>
    <col min="5890" max="5890" width="9.6640625" style="146" customWidth="1"/>
    <col min="5891" max="5891" width="10.44140625" style="146" customWidth="1"/>
    <col min="5892" max="5897" width="12.6640625" style="146" customWidth="1"/>
    <col min="5898" max="6144" width="9.109375" style="146"/>
    <col min="6145" max="6145" width="1.33203125" style="146" customWidth="1"/>
    <col min="6146" max="6146" width="9.6640625" style="146" customWidth="1"/>
    <col min="6147" max="6147" width="10.44140625" style="146" customWidth="1"/>
    <col min="6148" max="6153" width="12.6640625" style="146" customWidth="1"/>
    <col min="6154" max="6400" width="9.109375" style="146"/>
    <col min="6401" max="6401" width="1.33203125" style="146" customWidth="1"/>
    <col min="6402" max="6402" width="9.6640625" style="146" customWidth="1"/>
    <col min="6403" max="6403" width="10.44140625" style="146" customWidth="1"/>
    <col min="6404" max="6409" width="12.6640625" style="146" customWidth="1"/>
    <col min="6410" max="6656" width="9.109375" style="146"/>
    <col min="6657" max="6657" width="1.33203125" style="146" customWidth="1"/>
    <col min="6658" max="6658" width="9.6640625" style="146" customWidth="1"/>
    <col min="6659" max="6659" width="10.44140625" style="146" customWidth="1"/>
    <col min="6660" max="6665" width="12.6640625" style="146" customWidth="1"/>
    <col min="6666" max="6912" width="9.109375" style="146"/>
    <col min="6913" max="6913" width="1.33203125" style="146" customWidth="1"/>
    <col min="6914" max="6914" width="9.6640625" style="146" customWidth="1"/>
    <col min="6915" max="6915" width="10.44140625" style="146" customWidth="1"/>
    <col min="6916" max="6921" width="12.6640625" style="146" customWidth="1"/>
    <col min="6922" max="7168" width="9.109375" style="146"/>
    <col min="7169" max="7169" width="1.33203125" style="146" customWidth="1"/>
    <col min="7170" max="7170" width="9.6640625" style="146" customWidth="1"/>
    <col min="7171" max="7171" width="10.44140625" style="146" customWidth="1"/>
    <col min="7172" max="7177" width="12.6640625" style="146" customWidth="1"/>
    <col min="7178" max="7424" width="9.109375" style="146"/>
    <col min="7425" max="7425" width="1.33203125" style="146" customWidth="1"/>
    <col min="7426" max="7426" width="9.6640625" style="146" customWidth="1"/>
    <col min="7427" max="7427" width="10.44140625" style="146" customWidth="1"/>
    <col min="7428" max="7433" width="12.6640625" style="146" customWidth="1"/>
    <col min="7434" max="7680" width="9.109375" style="146"/>
    <col min="7681" max="7681" width="1.33203125" style="146" customWidth="1"/>
    <col min="7682" max="7682" width="9.6640625" style="146" customWidth="1"/>
    <col min="7683" max="7683" width="10.44140625" style="146" customWidth="1"/>
    <col min="7684" max="7689" width="12.6640625" style="146" customWidth="1"/>
    <col min="7690" max="7936" width="9.109375" style="146"/>
    <col min="7937" max="7937" width="1.33203125" style="146" customWidth="1"/>
    <col min="7938" max="7938" width="9.6640625" style="146" customWidth="1"/>
    <col min="7939" max="7939" width="10.44140625" style="146" customWidth="1"/>
    <col min="7940" max="7945" width="12.6640625" style="146" customWidth="1"/>
    <col min="7946" max="8192" width="9.109375" style="146"/>
    <col min="8193" max="8193" width="1.33203125" style="146" customWidth="1"/>
    <col min="8194" max="8194" width="9.6640625" style="146" customWidth="1"/>
    <col min="8195" max="8195" width="10.44140625" style="146" customWidth="1"/>
    <col min="8196" max="8201" width="12.6640625" style="146" customWidth="1"/>
    <col min="8202" max="8448" width="9.109375" style="146"/>
    <col min="8449" max="8449" width="1.33203125" style="146" customWidth="1"/>
    <col min="8450" max="8450" width="9.6640625" style="146" customWidth="1"/>
    <col min="8451" max="8451" width="10.44140625" style="146" customWidth="1"/>
    <col min="8452" max="8457" width="12.6640625" style="146" customWidth="1"/>
    <col min="8458" max="8704" width="9.109375" style="146"/>
    <col min="8705" max="8705" width="1.33203125" style="146" customWidth="1"/>
    <col min="8706" max="8706" width="9.6640625" style="146" customWidth="1"/>
    <col min="8707" max="8707" width="10.44140625" style="146" customWidth="1"/>
    <col min="8708" max="8713" width="12.6640625" style="146" customWidth="1"/>
    <col min="8714" max="8960" width="9.109375" style="146"/>
    <col min="8961" max="8961" width="1.33203125" style="146" customWidth="1"/>
    <col min="8962" max="8962" width="9.6640625" style="146" customWidth="1"/>
    <col min="8963" max="8963" width="10.44140625" style="146" customWidth="1"/>
    <col min="8964" max="8969" width="12.6640625" style="146" customWidth="1"/>
    <col min="8970" max="9216" width="9.109375" style="146"/>
    <col min="9217" max="9217" width="1.33203125" style="146" customWidth="1"/>
    <col min="9218" max="9218" width="9.6640625" style="146" customWidth="1"/>
    <col min="9219" max="9219" width="10.44140625" style="146" customWidth="1"/>
    <col min="9220" max="9225" width="12.6640625" style="146" customWidth="1"/>
    <col min="9226" max="9472" width="9.109375" style="146"/>
    <col min="9473" max="9473" width="1.33203125" style="146" customWidth="1"/>
    <col min="9474" max="9474" width="9.6640625" style="146" customWidth="1"/>
    <col min="9475" max="9475" width="10.44140625" style="146" customWidth="1"/>
    <col min="9476" max="9481" width="12.6640625" style="146" customWidth="1"/>
    <col min="9482" max="9728" width="9.109375" style="146"/>
    <col min="9729" max="9729" width="1.33203125" style="146" customWidth="1"/>
    <col min="9730" max="9730" width="9.6640625" style="146" customWidth="1"/>
    <col min="9731" max="9731" width="10.44140625" style="146" customWidth="1"/>
    <col min="9732" max="9737" width="12.6640625" style="146" customWidth="1"/>
    <col min="9738" max="9984" width="9.109375" style="146"/>
    <col min="9985" max="9985" width="1.33203125" style="146" customWidth="1"/>
    <col min="9986" max="9986" width="9.6640625" style="146" customWidth="1"/>
    <col min="9987" max="9987" width="10.44140625" style="146" customWidth="1"/>
    <col min="9988" max="9993" width="12.6640625" style="146" customWidth="1"/>
    <col min="9994" max="10240" width="9.109375" style="146"/>
    <col min="10241" max="10241" width="1.33203125" style="146" customWidth="1"/>
    <col min="10242" max="10242" width="9.6640625" style="146" customWidth="1"/>
    <col min="10243" max="10243" width="10.44140625" style="146" customWidth="1"/>
    <col min="10244" max="10249" width="12.6640625" style="146" customWidth="1"/>
    <col min="10250" max="10496" width="9.109375" style="146"/>
    <col min="10497" max="10497" width="1.33203125" style="146" customWidth="1"/>
    <col min="10498" max="10498" width="9.6640625" style="146" customWidth="1"/>
    <col min="10499" max="10499" width="10.44140625" style="146" customWidth="1"/>
    <col min="10500" max="10505" width="12.6640625" style="146" customWidth="1"/>
    <col min="10506" max="10752" width="9.109375" style="146"/>
    <col min="10753" max="10753" width="1.33203125" style="146" customWidth="1"/>
    <col min="10754" max="10754" width="9.6640625" style="146" customWidth="1"/>
    <col min="10755" max="10755" width="10.44140625" style="146" customWidth="1"/>
    <col min="10756" max="10761" width="12.6640625" style="146" customWidth="1"/>
    <col min="10762" max="11008" width="9.109375" style="146"/>
    <col min="11009" max="11009" width="1.33203125" style="146" customWidth="1"/>
    <col min="11010" max="11010" width="9.6640625" style="146" customWidth="1"/>
    <col min="11011" max="11011" width="10.44140625" style="146" customWidth="1"/>
    <col min="11012" max="11017" width="12.6640625" style="146" customWidth="1"/>
    <col min="11018" max="11264" width="9.109375" style="146"/>
    <col min="11265" max="11265" width="1.33203125" style="146" customWidth="1"/>
    <col min="11266" max="11266" width="9.6640625" style="146" customWidth="1"/>
    <col min="11267" max="11267" width="10.44140625" style="146" customWidth="1"/>
    <col min="11268" max="11273" width="12.6640625" style="146" customWidth="1"/>
    <col min="11274" max="11520" width="9.109375" style="146"/>
    <col min="11521" max="11521" width="1.33203125" style="146" customWidth="1"/>
    <col min="11522" max="11522" width="9.6640625" style="146" customWidth="1"/>
    <col min="11523" max="11523" width="10.44140625" style="146" customWidth="1"/>
    <col min="11524" max="11529" width="12.6640625" style="146" customWidth="1"/>
    <col min="11530" max="11776" width="9.109375" style="146"/>
    <col min="11777" max="11777" width="1.33203125" style="146" customWidth="1"/>
    <col min="11778" max="11778" width="9.6640625" style="146" customWidth="1"/>
    <col min="11779" max="11779" width="10.44140625" style="146" customWidth="1"/>
    <col min="11780" max="11785" width="12.6640625" style="146" customWidth="1"/>
    <col min="11786" max="12032" width="9.109375" style="146"/>
    <col min="12033" max="12033" width="1.33203125" style="146" customWidth="1"/>
    <col min="12034" max="12034" width="9.6640625" style="146" customWidth="1"/>
    <col min="12035" max="12035" width="10.44140625" style="146" customWidth="1"/>
    <col min="12036" max="12041" width="12.6640625" style="146" customWidth="1"/>
    <col min="12042" max="12288" width="9.109375" style="146"/>
    <col min="12289" max="12289" width="1.33203125" style="146" customWidth="1"/>
    <col min="12290" max="12290" width="9.6640625" style="146" customWidth="1"/>
    <col min="12291" max="12291" width="10.44140625" style="146" customWidth="1"/>
    <col min="12292" max="12297" width="12.6640625" style="146" customWidth="1"/>
    <col min="12298" max="12544" width="9.109375" style="146"/>
    <col min="12545" max="12545" width="1.33203125" style="146" customWidth="1"/>
    <col min="12546" max="12546" width="9.6640625" style="146" customWidth="1"/>
    <col min="12547" max="12547" width="10.44140625" style="146" customWidth="1"/>
    <col min="12548" max="12553" width="12.6640625" style="146" customWidth="1"/>
    <col min="12554" max="12800" width="9.109375" style="146"/>
    <col min="12801" max="12801" width="1.33203125" style="146" customWidth="1"/>
    <col min="12802" max="12802" width="9.6640625" style="146" customWidth="1"/>
    <col min="12803" max="12803" width="10.44140625" style="146" customWidth="1"/>
    <col min="12804" max="12809" width="12.6640625" style="146" customWidth="1"/>
    <col min="12810" max="13056" width="9.109375" style="146"/>
    <col min="13057" max="13057" width="1.33203125" style="146" customWidth="1"/>
    <col min="13058" max="13058" width="9.6640625" style="146" customWidth="1"/>
    <col min="13059" max="13059" width="10.44140625" style="146" customWidth="1"/>
    <col min="13060" max="13065" width="12.6640625" style="146" customWidth="1"/>
    <col min="13066" max="13312" width="9.109375" style="146"/>
    <col min="13313" max="13313" width="1.33203125" style="146" customWidth="1"/>
    <col min="13314" max="13314" width="9.6640625" style="146" customWidth="1"/>
    <col min="13315" max="13315" width="10.44140625" style="146" customWidth="1"/>
    <col min="13316" max="13321" width="12.6640625" style="146" customWidth="1"/>
    <col min="13322" max="13568" width="9.109375" style="146"/>
    <col min="13569" max="13569" width="1.33203125" style="146" customWidth="1"/>
    <col min="13570" max="13570" width="9.6640625" style="146" customWidth="1"/>
    <col min="13571" max="13571" width="10.44140625" style="146" customWidth="1"/>
    <col min="13572" max="13577" width="12.6640625" style="146" customWidth="1"/>
    <col min="13578" max="13824" width="9.109375" style="146"/>
    <col min="13825" max="13825" width="1.33203125" style="146" customWidth="1"/>
    <col min="13826" max="13826" width="9.6640625" style="146" customWidth="1"/>
    <col min="13827" max="13827" width="10.44140625" style="146" customWidth="1"/>
    <col min="13828" max="13833" width="12.6640625" style="146" customWidth="1"/>
    <col min="13834" max="14080" width="9.109375" style="146"/>
    <col min="14081" max="14081" width="1.33203125" style="146" customWidth="1"/>
    <col min="14082" max="14082" width="9.6640625" style="146" customWidth="1"/>
    <col min="14083" max="14083" width="10.44140625" style="146" customWidth="1"/>
    <col min="14084" max="14089" width="12.6640625" style="146" customWidth="1"/>
    <col min="14090" max="14336" width="9.109375" style="146"/>
    <col min="14337" max="14337" width="1.33203125" style="146" customWidth="1"/>
    <col min="14338" max="14338" width="9.6640625" style="146" customWidth="1"/>
    <col min="14339" max="14339" width="10.44140625" style="146" customWidth="1"/>
    <col min="14340" max="14345" width="12.6640625" style="146" customWidth="1"/>
    <col min="14346" max="14592" width="9.109375" style="146"/>
    <col min="14593" max="14593" width="1.33203125" style="146" customWidth="1"/>
    <col min="14594" max="14594" width="9.6640625" style="146" customWidth="1"/>
    <col min="14595" max="14595" width="10.44140625" style="146" customWidth="1"/>
    <col min="14596" max="14601" width="12.6640625" style="146" customWidth="1"/>
    <col min="14602" max="14848" width="9.109375" style="146"/>
    <col min="14849" max="14849" width="1.33203125" style="146" customWidth="1"/>
    <col min="14850" max="14850" width="9.6640625" style="146" customWidth="1"/>
    <col min="14851" max="14851" width="10.44140625" style="146" customWidth="1"/>
    <col min="14852" max="14857" width="12.6640625" style="146" customWidth="1"/>
    <col min="14858" max="15104" width="9.109375" style="146"/>
    <col min="15105" max="15105" width="1.33203125" style="146" customWidth="1"/>
    <col min="15106" max="15106" width="9.6640625" style="146" customWidth="1"/>
    <col min="15107" max="15107" width="10.44140625" style="146" customWidth="1"/>
    <col min="15108" max="15113" width="12.6640625" style="146" customWidth="1"/>
    <col min="15114" max="15360" width="9.109375" style="146"/>
    <col min="15361" max="15361" width="1.33203125" style="146" customWidth="1"/>
    <col min="15362" max="15362" width="9.6640625" style="146" customWidth="1"/>
    <col min="15363" max="15363" width="10.44140625" style="146" customWidth="1"/>
    <col min="15364" max="15369" width="12.6640625" style="146" customWidth="1"/>
    <col min="15370" max="15616" width="9.109375" style="146"/>
    <col min="15617" max="15617" width="1.33203125" style="146" customWidth="1"/>
    <col min="15618" max="15618" width="9.6640625" style="146" customWidth="1"/>
    <col min="15619" max="15619" width="10.44140625" style="146" customWidth="1"/>
    <col min="15620" max="15625" width="12.6640625" style="146" customWidth="1"/>
    <col min="15626" max="15872" width="9.109375" style="146"/>
    <col min="15873" max="15873" width="1.33203125" style="146" customWidth="1"/>
    <col min="15874" max="15874" width="9.6640625" style="146" customWidth="1"/>
    <col min="15875" max="15875" width="10.44140625" style="146" customWidth="1"/>
    <col min="15876" max="15881" width="12.6640625" style="146" customWidth="1"/>
    <col min="15882" max="16128" width="9.109375" style="146"/>
    <col min="16129" max="16129" width="1.33203125" style="146" customWidth="1"/>
    <col min="16130" max="16130" width="9.6640625" style="146" customWidth="1"/>
    <col min="16131" max="16131" width="10.44140625" style="146" customWidth="1"/>
    <col min="16132" max="16137" width="12.6640625" style="146" customWidth="1"/>
    <col min="16138" max="16384" width="9.109375" style="146"/>
  </cols>
  <sheetData>
    <row r="1" spans="1:10" ht="42.75" customHeight="1" thickBot="1" x14ac:dyDescent="0.3">
      <c r="A1" s="141"/>
      <c r="B1" s="445" t="s">
        <v>256</v>
      </c>
      <c r="C1" s="446"/>
      <c r="D1" s="446"/>
      <c r="E1" s="446"/>
      <c r="F1" s="446"/>
      <c r="G1" s="446"/>
      <c r="H1" s="446"/>
      <c r="I1" s="447"/>
      <c r="J1" s="147" t="s">
        <v>189</v>
      </c>
    </row>
    <row r="2" spans="1:10" ht="60" customHeight="1" thickBot="1" x14ac:dyDescent="0.35">
      <c r="A2" s="141"/>
      <c r="B2" s="152" t="s">
        <v>190</v>
      </c>
      <c r="C2" s="153" t="s">
        <v>191</v>
      </c>
      <c r="D2" s="152" t="s">
        <v>192</v>
      </c>
      <c r="E2" s="152" t="s">
        <v>193</v>
      </c>
      <c r="F2" s="153" t="s">
        <v>194</v>
      </c>
      <c r="G2" s="153" t="s">
        <v>195</v>
      </c>
      <c r="H2" s="154" t="s">
        <v>196</v>
      </c>
      <c r="I2" s="153" t="s">
        <v>197</v>
      </c>
      <c r="J2" s="171" t="s">
        <v>198</v>
      </c>
    </row>
    <row r="3" spans="1:10" ht="15.6" x14ac:dyDescent="0.25">
      <c r="A3" s="141"/>
      <c r="B3" s="155">
        <v>0</v>
      </c>
      <c r="C3" s="156">
        <v>0.5</v>
      </c>
      <c r="D3" s="157">
        <v>9.17</v>
      </c>
      <c r="E3" s="158">
        <v>10.40795</v>
      </c>
      <c r="F3" s="159">
        <v>9.36</v>
      </c>
      <c r="G3" s="160">
        <v>10.6236</v>
      </c>
      <c r="H3" s="160">
        <v>10.029999999999999</v>
      </c>
      <c r="I3" s="159">
        <v>11.38405</v>
      </c>
      <c r="J3" s="172">
        <v>10.27</v>
      </c>
    </row>
    <row r="4" spans="1:10" ht="15.6" x14ac:dyDescent="0.25">
      <c r="A4" s="141"/>
      <c r="B4" s="155">
        <v>0.5</v>
      </c>
      <c r="C4" s="156">
        <v>1</v>
      </c>
      <c r="D4" s="157">
        <v>11.4</v>
      </c>
      <c r="E4" s="158">
        <v>12.939</v>
      </c>
      <c r="F4" s="159">
        <v>11.62</v>
      </c>
      <c r="G4" s="160">
        <v>13.188699999999999</v>
      </c>
      <c r="H4" s="160">
        <v>12.46</v>
      </c>
      <c r="I4" s="159">
        <v>14.142100000000001</v>
      </c>
      <c r="J4" s="172">
        <v>12.77</v>
      </c>
    </row>
    <row r="5" spans="1:10" ht="15.6" x14ac:dyDescent="0.25">
      <c r="A5" s="141"/>
      <c r="B5" s="155">
        <v>1</v>
      </c>
      <c r="C5" s="156">
        <v>1.5</v>
      </c>
      <c r="D5" s="157">
        <v>13.65</v>
      </c>
      <c r="E5" s="158">
        <v>15.492750000000001</v>
      </c>
      <c r="F5" s="159">
        <v>13.91</v>
      </c>
      <c r="G5" s="160">
        <v>15.787850000000001</v>
      </c>
      <c r="H5" s="160">
        <v>14.92</v>
      </c>
      <c r="I5" s="159">
        <v>16.934200000000001</v>
      </c>
      <c r="J5" s="172">
        <v>15.28</v>
      </c>
    </row>
    <row r="6" spans="1:10" ht="15.6" x14ac:dyDescent="0.25">
      <c r="A6" s="141"/>
      <c r="B6" s="155">
        <v>1.5</v>
      </c>
      <c r="C6" s="156">
        <v>2</v>
      </c>
      <c r="D6" s="157">
        <v>15.65</v>
      </c>
      <c r="E6" s="158">
        <v>17.76275</v>
      </c>
      <c r="F6" s="159">
        <v>15.96</v>
      </c>
      <c r="G6" s="160">
        <v>18.114599999999999</v>
      </c>
      <c r="H6" s="160">
        <v>17.11</v>
      </c>
      <c r="I6" s="159">
        <v>19.41985</v>
      </c>
      <c r="J6" s="172">
        <v>17.53</v>
      </c>
    </row>
    <row r="7" spans="1:10" ht="15.6" x14ac:dyDescent="0.25">
      <c r="A7" s="141"/>
      <c r="B7" s="155">
        <v>2</v>
      </c>
      <c r="C7" s="156">
        <v>2.5</v>
      </c>
      <c r="D7" s="157">
        <v>17.690000000000001</v>
      </c>
      <c r="E7" s="158">
        <v>20.078150000000001</v>
      </c>
      <c r="F7" s="159">
        <v>18.05</v>
      </c>
      <c r="G7" s="160">
        <v>20.486750000000001</v>
      </c>
      <c r="H7" s="160">
        <v>19.350000000000001</v>
      </c>
      <c r="I7" s="159">
        <v>21.962250000000001</v>
      </c>
      <c r="J7" s="172">
        <v>19.82</v>
      </c>
    </row>
    <row r="8" spans="1:10" ht="15.6" x14ac:dyDescent="0.25">
      <c r="A8" s="141"/>
      <c r="B8" s="155">
        <v>2.5</v>
      </c>
      <c r="C8" s="156">
        <v>3</v>
      </c>
      <c r="D8" s="157">
        <v>19.95</v>
      </c>
      <c r="E8" s="158">
        <v>22.643249999999998</v>
      </c>
      <c r="F8" s="159">
        <v>20.350000000000001</v>
      </c>
      <c r="G8" s="160">
        <v>23.097250000000003</v>
      </c>
      <c r="H8" s="160">
        <v>21.82</v>
      </c>
      <c r="I8" s="159">
        <v>24.765699999999999</v>
      </c>
      <c r="J8" s="172">
        <v>22.35</v>
      </c>
    </row>
    <row r="9" spans="1:10" ht="15.6" x14ac:dyDescent="0.25">
      <c r="A9" s="141"/>
      <c r="B9" s="155">
        <v>3</v>
      </c>
      <c r="C9" s="156">
        <v>3.5</v>
      </c>
      <c r="D9" s="157">
        <v>22.21</v>
      </c>
      <c r="E9" s="158">
        <v>25.208350000000003</v>
      </c>
      <c r="F9" s="159">
        <v>22.64</v>
      </c>
      <c r="G9" s="160">
        <v>25.696400000000001</v>
      </c>
      <c r="H9" s="160">
        <v>24.28</v>
      </c>
      <c r="I9" s="159">
        <v>27.5578</v>
      </c>
      <c r="J9" s="172">
        <v>24.88</v>
      </c>
    </row>
    <row r="10" spans="1:10" ht="15.6" x14ac:dyDescent="0.25">
      <c r="A10" s="141"/>
      <c r="B10" s="155">
        <v>3.5</v>
      </c>
      <c r="C10" s="156">
        <v>4</v>
      </c>
      <c r="D10" s="157">
        <v>24.34</v>
      </c>
      <c r="E10" s="158">
        <v>27.625900000000001</v>
      </c>
      <c r="F10" s="159">
        <v>24.82</v>
      </c>
      <c r="G10" s="160">
        <v>28.1707</v>
      </c>
      <c r="H10" s="160">
        <v>26.61</v>
      </c>
      <c r="I10" s="159">
        <v>30.202349999999999</v>
      </c>
      <c r="J10" s="172">
        <v>27.26</v>
      </c>
    </row>
    <row r="11" spans="1:10" ht="15.6" x14ac:dyDescent="0.25">
      <c r="A11" s="141"/>
      <c r="B11" s="155">
        <v>4</v>
      </c>
      <c r="C11" s="156">
        <v>4.5</v>
      </c>
      <c r="D11" s="157">
        <v>26.2</v>
      </c>
      <c r="E11" s="158">
        <v>29.736999999999998</v>
      </c>
      <c r="F11" s="159">
        <v>26.72</v>
      </c>
      <c r="G11" s="160">
        <v>30.327199999999998</v>
      </c>
      <c r="H11" s="160">
        <v>28.64</v>
      </c>
      <c r="I11" s="159">
        <v>32.506399999999999</v>
      </c>
      <c r="J11" s="172">
        <v>29.35</v>
      </c>
    </row>
    <row r="12" spans="1:10" ht="15.6" x14ac:dyDescent="0.25">
      <c r="A12" s="141"/>
      <c r="B12" s="155">
        <v>4.5</v>
      </c>
      <c r="C12" s="156">
        <v>5</v>
      </c>
      <c r="D12" s="157">
        <v>27.83</v>
      </c>
      <c r="E12" s="158">
        <v>31.587049999999998</v>
      </c>
      <c r="F12" s="159">
        <v>28.37</v>
      </c>
      <c r="G12" s="160">
        <v>32.199950000000001</v>
      </c>
      <c r="H12" s="160">
        <v>30.4</v>
      </c>
      <c r="I12" s="159">
        <v>34.503999999999998</v>
      </c>
      <c r="J12" s="172">
        <v>31.16</v>
      </c>
    </row>
    <row r="13" spans="1:10" ht="15.6" x14ac:dyDescent="0.25">
      <c r="A13" s="141"/>
      <c r="B13" s="155">
        <v>5</v>
      </c>
      <c r="C13" s="156">
        <v>5.5</v>
      </c>
      <c r="D13" s="157">
        <v>29.22</v>
      </c>
      <c r="E13" s="158">
        <v>33.164699999999996</v>
      </c>
      <c r="F13" s="159">
        <v>29.78</v>
      </c>
      <c r="G13" s="160">
        <v>33.8003</v>
      </c>
      <c r="H13" s="160">
        <v>31.93</v>
      </c>
      <c r="I13" s="159">
        <v>36.240549999999999</v>
      </c>
      <c r="J13" s="172">
        <v>32.72</v>
      </c>
    </row>
    <row r="14" spans="1:10" ht="15.6" x14ac:dyDescent="0.25">
      <c r="A14" s="141"/>
      <c r="B14" s="155">
        <v>5.5</v>
      </c>
      <c r="C14" s="156">
        <v>6</v>
      </c>
      <c r="D14" s="157">
        <v>30.4</v>
      </c>
      <c r="E14" s="158">
        <v>34.503999999999998</v>
      </c>
      <c r="F14" s="159">
        <v>30.99</v>
      </c>
      <c r="G14" s="160">
        <v>35.173649999999995</v>
      </c>
      <c r="H14" s="160">
        <v>33.21</v>
      </c>
      <c r="I14" s="159">
        <v>37.693350000000002</v>
      </c>
      <c r="J14" s="172">
        <v>34.04</v>
      </c>
    </row>
    <row r="15" spans="1:10" ht="15.6" x14ac:dyDescent="0.25">
      <c r="B15" s="155">
        <v>6</v>
      </c>
      <c r="C15" s="156">
        <v>6.5</v>
      </c>
      <c r="D15" s="157">
        <v>31.38</v>
      </c>
      <c r="E15" s="158">
        <v>35.616300000000003</v>
      </c>
      <c r="F15" s="159">
        <v>32</v>
      </c>
      <c r="G15" s="160">
        <v>36.32</v>
      </c>
      <c r="H15" s="160">
        <v>34.29</v>
      </c>
      <c r="I15" s="159">
        <v>38.919150000000002</v>
      </c>
      <c r="J15" s="172">
        <v>35.15</v>
      </c>
    </row>
    <row r="16" spans="1:10" ht="15.6" x14ac:dyDescent="0.25">
      <c r="B16" s="155">
        <v>6.5</v>
      </c>
      <c r="C16" s="156">
        <v>7</v>
      </c>
      <c r="D16" s="157">
        <v>32.200000000000003</v>
      </c>
      <c r="E16" s="158">
        <v>36.547000000000004</v>
      </c>
      <c r="F16" s="159">
        <v>32.83</v>
      </c>
      <c r="G16" s="160">
        <v>37.262049999999995</v>
      </c>
      <c r="H16" s="160">
        <v>35.18</v>
      </c>
      <c r="I16" s="159">
        <v>39.929299999999998</v>
      </c>
      <c r="J16" s="172">
        <v>36.049999999999997</v>
      </c>
    </row>
    <row r="17" spans="2:10" ht="15.6" x14ac:dyDescent="0.25">
      <c r="B17" s="155">
        <v>7</v>
      </c>
      <c r="C17" s="156">
        <v>7.5</v>
      </c>
      <c r="D17" s="157">
        <v>32.85</v>
      </c>
      <c r="E17" s="158">
        <v>37.284750000000003</v>
      </c>
      <c r="F17" s="159">
        <v>33.49</v>
      </c>
      <c r="G17" s="160">
        <v>38.011150000000001</v>
      </c>
      <c r="H17" s="160">
        <v>35.9</v>
      </c>
      <c r="I17" s="159">
        <v>40.746499999999997</v>
      </c>
      <c r="J17" s="172">
        <v>36.79</v>
      </c>
    </row>
    <row r="18" spans="2:10" ht="15.6" x14ac:dyDescent="0.25">
      <c r="B18" s="155">
        <v>7.5</v>
      </c>
      <c r="C18" s="156">
        <v>8</v>
      </c>
      <c r="D18" s="157">
        <v>33.36</v>
      </c>
      <c r="E18" s="158">
        <v>37.863599999999998</v>
      </c>
      <c r="F18" s="159">
        <v>34.020000000000003</v>
      </c>
      <c r="G18" s="160">
        <v>38.612700000000004</v>
      </c>
      <c r="H18" s="160">
        <v>36.450000000000003</v>
      </c>
      <c r="I18" s="159">
        <v>41.370750000000001</v>
      </c>
      <c r="J18" s="172">
        <v>37.36</v>
      </c>
    </row>
    <row r="19" spans="2:10" ht="15.6" x14ac:dyDescent="0.25">
      <c r="B19" s="155">
        <v>8</v>
      </c>
      <c r="C19" s="156">
        <v>8.5</v>
      </c>
      <c r="D19" s="157">
        <v>33.74</v>
      </c>
      <c r="E19" s="158">
        <v>38.294900000000005</v>
      </c>
      <c r="F19" s="159">
        <v>34.4</v>
      </c>
      <c r="G19" s="160">
        <v>39.043999999999997</v>
      </c>
      <c r="H19" s="160">
        <v>36.85</v>
      </c>
      <c r="I19" s="159">
        <v>41.824750000000002</v>
      </c>
      <c r="J19" s="172">
        <v>37.79</v>
      </c>
    </row>
    <row r="20" spans="2:10" ht="15.6" x14ac:dyDescent="0.25">
      <c r="B20" s="155">
        <v>8.5</v>
      </c>
      <c r="C20" s="156">
        <v>9</v>
      </c>
      <c r="D20" s="157">
        <v>34.07</v>
      </c>
      <c r="E20" s="158">
        <v>38.669449999999998</v>
      </c>
      <c r="F20" s="159">
        <v>34.74</v>
      </c>
      <c r="G20" s="160">
        <v>39.429900000000004</v>
      </c>
      <c r="H20" s="160">
        <v>37.22</v>
      </c>
      <c r="I20" s="159">
        <v>42.244700000000002</v>
      </c>
      <c r="J20" s="172">
        <v>38.15</v>
      </c>
    </row>
    <row r="21" spans="2:10" ht="15.6" x14ac:dyDescent="0.25">
      <c r="B21" s="155">
        <v>9</v>
      </c>
      <c r="C21" s="156">
        <v>9.5</v>
      </c>
      <c r="D21" s="157">
        <v>34.31</v>
      </c>
      <c r="E21" s="158">
        <v>38.941850000000002</v>
      </c>
      <c r="F21" s="159">
        <v>34.979999999999997</v>
      </c>
      <c r="G21" s="160">
        <v>39.702299999999994</v>
      </c>
      <c r="H21" s="160">
        <v>37.47</v>
      </c>
      <c r="I21" s="159">
        <v>42.528449999999999</v>
      </c>
      <c r="J21" s="172">
        <v>38.409999999999997</v>
      </c>
    </row>
    <row r="22" spans="2:10" ht="15.6" x14ac:dyDescent="0.25">
      <c r="B22" s="155">
        <v>9.5</v>
      </c>
      <c r="C22" s="156">
        <v>10</v>
      </c>
      <c r="D22" s="157">
        <v>34.5</v>
      </c>
      <c r="E22" s="158">
        <v>39.157499999999999</v>
      </c>
      <c r="F22" s="159">
        <v>35.18</v>
      </c>
      <c r="G22" s="160">
        <v>39.929299999999998</v>
      </c>
      <c r="H22" s="160">
        <v>37.67</v>
      </c>
      <c r="I22" s="159">
        <v>42.755450000000003</v>
      </c>
      <c r="J22" s="172">
        <v>38.619999999999997</v>
      </c>
    </row>
    <row r="23" spans="2:10" ht="15.6" x14ac:dyDescent="0.25">
      <c r="B23" s="155">
        <v>10</v>
      </c>
      <c r="C23" s="156">
        <v>10.5</v>
      </c>
      <c r="D23" s="157">
        <v>34.67</v>
      </c>
      <c r="E23" s="158">
        <v>39.350450000000002</v>
      </c>
      <c r="F23" s="159">
        <v>35.35</v>
      </c>
      <c r="G23" s="160">
        <v>40.122250000000001</v>
      </c>
      <c r="H23" s="160">
        <v>37.86</v>
      </c>
      <c r="I23" s="159">
        <v>42.9711</v>
      </c>
      <c r="J23" s="172">
        <v>38.82</v>
      </c>
    </row>
    <row r="24" spans="2:10" ht="15.6" x14ac:dyDescent="0.25">
      <c r="B24" s="155">
        <v>10.5</v>
      </c>
      <c r="C24" s="156">
        <v>11</v>
      </c>
      <c r="D24" s="157">
        <v>34.83</v>
      </c>
      <c r="E24" s="158">
        <v>39.532049999999998</v>
      </c>
      <c r="F24" s="159">
        <v>35.51</v>
      </c>
      <c r="G24" s="160">
        <v>40.303849999999997</v>
      </c>
      <c r="H24" s="160">
        <v>38.04</v>
      </c>
      <c r="I24" s="159">
        <v>43.175399999999996</v>
      </c>
      <c r="J24" s="172">
        <v>39</v>
      </c>
    </row>
    <row r="25" spans="2:10" ht="15.6" x14ac:dyDescent="0.25">
      <c r="B25" s="155">
        <v>11</v>
      </c>
      <c r="C25" s="156">
        <v>11.5</v>
      </c>
      <c r="D25" s="157">
        <v>34.97</v>
      </c>
      <c r="E25" s="158">
        <v>39.690950000000001</v>
      </c>
      <c r="F25" s="159">
        <v>35.659999999999997</v>
      </c>
      <c r="G25" s="160">
        <v>40.4741</v>
      </c>
      <c r="H25" s="160">
        <v>38.19</v>
      </c>
      <c r="I25" s="159">
        <v>43.345649999999999</v>
      </c>
      <c r="J25" s="172">
        <v>39.159999999999997</v>
      </c>
    </row>
    <row r="26" spans="2:10" ht="15.6" x14ac:dyDescent="0.25">
      <c r="B26" s="155">
        <v>11.5</v>
      </c>
      <c r="C26" s="156">
        <v>12</v>
      </c>
      <c r="D26" s="157">
        <v>35.130000000000003</v>
      </c>
      <c r="E26" s="158">
        <v>39.872550000000004</v>
      </c>
      <c r="F26" s="159">
        <v>35.81</v>
      </c>
      <c r="G26" s="160">
        <v>40.644350000000003</v>
      </c>
      <c r="H26" s="160">
        <v>38.35</v>
      </c>
      <c r="I26" s="159">
        <v>43.527250000000002</v>
      </c>
      <c r="J26" s="172">
        <v>39.32</v>
      </c>
    </row>
    <row r="27" spans="2:10" ht="15.6" x14ac:dyDescent="0.25">
      <c r="B27" s="155">
        <v>12</v>
      </c>
      <c r="C27" s="156">
        <v>12.5</v>
      </c>
      <c r="D27" s="157">
        <v>35.299999999999997</v>
      </c>
      <c r="E27" s="158">
        <v>40.0655</v>
      </c>
      <c r="F27" s="159">
        <v>35.99</v>
      </c>
      <c r="G27" s="160">
        <v>40.848649999999999</v>
      </c>
      <c r="H27" s="160">
        <v>38.549999999999997</v>
      </c>
      <c r="I27" s="159">
        <v>43.754249999999999</v>
      </c>
      <c r="J27" s="172">
        <v>39.51</v>
      </c>
    </row>
    <row r="28" spans="2:10" ht="15.6" x14ac:dyDescent="0.25">
      <c r="B28" s="155">
        <v>12.5</v>
      </c>
      <c r="C28" s="156">
        <v>13</v>
      </c>
      <c r="D28" s="157">
        <v>35.47</v>
      </c>
      <c r="E28" s="158">
        <v>40.258449999999996</v>
      </c>
      <c r="F28" s="159">
        <v>36.159999999999997</v>
      </c>
      <c r="G28" s="160">
        <v>41.041599999999995</v>
      </c>
      <c r="H28" s="160">
        <v>38.74</v>
      </c>
      <c r="I28" s="159">
        <v>43.969900000000003</v>
      </c>
      <c r="J28" s="172">
        <v>39.71</v>
      </c>
    </row>
    <row r="29" spans="2:10" ht="15.6" x14ac:dyDescent="0.25">
      <c r="B29" s="155">
        <v>13</v>
      </c>
      <c r="C29" s="156">
        <v>13.5</v>
      </c>
      <c r="D29" s="157">
        <v>35.659999999999997</v>
      </c>
      <c r="E29" s="158">
        <v>40.4741</v>
      </c>
      <c r="F29" s="159">
        <v>36.36</v>
      </c>
      <c r="G29" s="160">
        <v>41.268599999999999</v>
      </c>
      <c r="H29" s="160">
        <v>38.96</v>
      </c>
      <c r="I29" s="159">
        <v>44.2196</v>
      </c>
      <c r="J29" s="172">
        <v>39.93</v>
      </c>
    </row>
    <row r="30" spans="2:10" ht="15.6" x14ac:dyDescent="0.25">
      <c r="B30" s="155">
        <v>13.5</v>
      </c>
      <c r="C30" s="156">
        <v>14</v>
      </c>
      <c r="D30" s="157">
        <v>35.840000000000003</v>
      </c>
      <c r="E30" s="158">
        <v>40.678400000000003</v>
      </c>
      <c r="F30" s="159">
        <v>36.54</v>
      </c>
      <c r="G30" s="160">
        <v>41.472900000000003</v>
      </c>
      <c r="H30" s="160">
        <v>39.15</v>
      </c>
      <c r="I30" s="159">
        <v>44.435249999999996</v>
      </c>
      <c r="J30" s="172">
        <v>40.119999999999997</v>
      </c>
    </row>
    <row r="31" spans="2:10" ht="15.6" x14ac:dyDescent="0.25">
      <c r="B31" s="155">
        <v>14</v>
      </c>
      <c r="C31" s="156">
        <v>14.5</v>
      </c>
      <c r="D31" s="157">
        <v>36.01</v>
      </c>
      <c r="E31" s="158">
        <v>40.87135</v>
      </c>
      <c r="F31" s="159">
        <v>36.72</v>
      </c>
      <c r="G31" s="160">
        <v>41.677199999999999</v>
      </c>
      <c r="H31" s="160">
        <v>39.33</v>
      </c>
      <c r="I31" s="159">
        <v>44.63955</v>
      </c>
      <c r="J31" s="172">
        <v>40.299999999999997</v>
      </c>
    </row>
    <row r="32" spans="2:10" ht="15.6" x14ac:dyDescent="0.25">
      <c r="B32" s="155">
        <v>14.5</v>
      </c>
      <c r="C32" s="156">
        <v>15</v>
      </c>
      <c r="D32" s="157">
        <v>36.17</v>
      </c>
      <c r="E32" s="158">
        <v>41.052950000000003</v>
      </c>
      <c r="F32" s="159">
        <v>36.880000000000003</v>
      </c>
      <c r="G32" s="160">
        <v>41.858800000000002</v>
      </c>
      <c r="H32" s="160">
        <v>39.51</v>
      </c>
      <c r="I32" s="159">
        <v>44.843849999999996</v>
      </c>
      <c r="J32" s="172">
        <v>40.479999999999997</v>
      </c>
    </row>
    <row r="33" spans="2:10" ht="15.6" x14ac:dyDescent="0.25">
      <c r="B33" s="155">
        <v>15</v>
      </c>
      <c r="C33" s="156">
        <v>15.5</v>
      </c>
      <c r="D33" s="157">
        <v>36.44</v>
      </c>
      <c r="E33" s="158">
        <v>41.359400000000001</v>
      </c>
      <c r="F33" s="159">
        <v>37.15</v>
      </c>
      <c r="G33" s="160">
        <v>42.16525</v>
      </c>
      <c r="H33" s="160">
        <v>39.799999999999997</v>
      </c>
      <c r="I33" s="159">
        <v>45.172999999999995</v>
      </c>
      <c r="J33" s="172">
        <v>40.75</v>
      </c>
    </row>
    <row r="34" spans="2:10" ht="15.6" x14ac:dyDescent="0.25">
      <c r="B34" s="155">
        <v>15.5</v>
      </c>
      <c r="C34" s="156">
        <v>16</v>
      </c>
      <c r="D34" s="157">
        <v>36.65</v>
      </c>
      <c r="E34" s="158">
        <v>41.597749999999998</v>
      </c>
      <c r="F34" s="159">
        <v>37.369999999999997</v>
      </c>
      <c r="G34" s="160">
        <v>42.414949999999997</v>
      </c>
      <c r="H34" s="160">
        <v>40.049999999999997</v>
      </c>
      <c r="I34" s="159">
        <v>45.45675</v>
      </c>
      <c r="J34" s="172">
        <v>41</v>
      </c>
    </row>
    <row r="35" spans="2:10" ht="15.6" x14ac:dyDescent="0.25">
      <c r="B35" s="155">
        <v>16</v>
      </c>
      <c r="C35" s="156">
        <v>16.5</v>
      </c>
      <c r="D35" s="157">
        <v>36.880000000000003</v>
      </c>
      <c r="E35" s="158">
        <v>41.858800000000002</v>
      </c>
      <c r="F35" s="159">
        <v>37.61</v>
      </c>
      <c r="G35" s="160">
        <v>42.687350000000002</v>
      </c>
      <c r="H35" s="160">
        <v>40.299999999999997</v>
      </c>
      <c r="I35" s="159">
        <v>45.740499999999997</v>
      </c>
      <c r="J35" s="172">
        <v>41.26</v>
      </c>
    </row>
    <row r="36" spans="2:10" ht="15.6" x14ac:dyDescent="0.25">
      <c r="B36" s="155">
        <v>16.5</v>
      </c>
      <c r="C36" s="156">
        <v>17</v>
      </c>
      <c r="D36" s="157">
        <v>37.24</v>
      </c>
      <c r="E36" s="158">
        <v>42.267400000000002</v>
      </c>
      <c r="F36" s="159">
        <v>37.97</v>
      </c>
      <c r="G36" s="160">
        <v>43.095950000000002</v>
      </c>
      <c r="H36" s="160">
        <v>40.700000000000003</v>
      </c>
      <c r="I36" s="159">
        <v>46.194500000000005</v>
      </c>
      <c r="J36" s="172">
        <v>41.68</v>
      </c>
    </row>
    <row r="37" spans="2:10" ht="15.6" x14ac:dyDescent="0.25">
      <c r="B37" s="155">
        <v>17</v>
      </c>
      <c r="C37" s="156">
        <v>17.5</v>
      </c>
      <c r="D37" s="157">
        <v>37.81</v>
      </c>
      <c r="E37" s="158">
        <v>42.914350000000006</v>
      </c>
      <c r="F37" s="159">
        <v>38.549999999999997</v>
      </c>
      <c r="G37" s="160">
        <v>43.754249999999999</v>
      </c>
      <c r="H37" s="160">
        <v>41.3</v>
      </c>
      <c r="I37" s="159">
        <v>46.875499999999995</v>
      </c>
      <c r="J37" s="172">
        <v>42.3</v>
      </c>
    </row>
    <row r="38" spans="2:10" ht="15.6" x14ac:dyDescent="0.25">
      <c r="B38" s="155">
        <v>17.5</v>
      </c>
      <c r="C38" s="156">
        <v>18</v>
      </c>
      <c r="D38" s="157">
        <v>38.369999999999997</v>
      </c>
      <c r="E38" s="158">
        <v>43.549949999999995</v>
      </c>
      <c r="F38" s="159">
        <v>39.119999999999997</v>
      </c>
      <c r="G38" s="160">
        <v>44.401199999999996</v>
      </c>
      <c r="H38" s="160">
        <v>41.92</v>
      </c>
      <c r="I38" s="159">
        <v>47.5792</v>
      </c>
      <c r="J38" s="172">
        <v>42.94</v>
      </c>
    </row>
    <row r="39" spans="2:10" ht="15.6" x14ac:dyDescent="0.25">
      <c r="B39" s="155">
        <v>18</v>
      </c>
      <c r="C39" s="156">
        <v>18.5</v>
      </c>
      <c r="D39" s="157">
        <v>38.93</v>
      </c>
      <c r="E39" s="158">
        <v>44.185549999999999</v>
      </c>
      <c r="F39" s="159">
        <v>39.68</v>
      </c>
      <c r="G39" s="160">
        <v>45.036799999999999</v>
      </c>
      <c r="H39" s="160">
        <v>42.54</v>
      </c>
      <c r="I39" s="159">
        <v>48.282899999999998</v>
      </c>
      <c r="J39" s="172">
        <v>43.57</v>
      </c>
    </row>
    <row r="40" spans="2:10" ht="15.6" x14ac:dyDescent="0.25">
      <c r="B40" s="155">
        <v>18.5</v>
      </c>
      <c r="C40" s="156">
        <v>19</v>
      </c>
      <c r="D40" s="157">
        <v>39.5</v>
      </c>
      <c r="E40" s="158">
        <v>44.832500000000003</v>
      </c>
      <c r="F40" s="159">
        <v>40.28</v>
      </c>
      <c r="G40" s="160">
        <v>45.717800000000004</v>
      </c>
      <c r="H40" s="160">
        <v>43.18</v>
      </c>
      <c r="I40" s="159">
        <v>49.009300000000003</v>
      </c>
      <c r="J40" s="172">
        <v>44.23</v>
      </c>
    </row>
    <row r="41" spans="2:10" ht="15.6" x14ac:dyDescent="0.25">
      <c r="B41" s="155">
        <v>19</v>
      </c>
      <c r="C41" s="156">
        <v>19.5</v>
      </c>
      <c r="D41" s="157">
        <v>40.119999999999997</v>
      </c>
      <c r="E41" s="158">
        <v>45.536200000000001</v>
      </c>
      <c r="F41" s="159">
        <v>40.9</v>
      </c>
      <c r="G41" s="160">
        <v>46.421500000000002</v>
      </c>
      <c r="H41" s="160">
        <v>43.83</v>
      </c>
      <c r="I41" s="159">
        <v>49.747050000000002</v>
      </c>
      <c r="J41" s="172">
        <v>44.91</v>
      </c>
    </row>
    <row r="42" spans="2:10" ht="15.6" x14ac:dyDescent="0.25">
      <c r="B42" s="155">
        <v>19.5</v>
      </c>
      <c r="C42" s="156">
        <v>20</v>
      </c>
      <c r="D42" s="157">
        <v>40.76</v>
      </c>
      <c r="E42" s="158">
        <v>46.262599999999999</v>
      </c>
      <c r="F42" s="159">
        <v>41.56</v>
      </c>
      <c r="G42" s="160">
        <v>47.1706</v>
      </c>
      <c r="H42" s="160">
        <v>44.53</v>
      </c>
      <c r="I42" s="159">
        <v>50.541550000000001</v>
      </c>
      <c r="J42" s="172">
        <v>45.62</v>
      </c>
    </row>
    <row r="43" spans="2:10" ht="15.6" x14ac:dyDescent="0.25">
      <c r="B43" s="155">
        <v>20</v>
      </c>
      <c r="C43" s="156">
        <v>20.5</v>
      </c>
      <c r="D43" s="157">
        <v>41.38</v>
      </c>
      <c r="E43" s="158">
        <v>46.966300000000004</v>
      </c>
      <c r="F43" s="159">
        <v>42.19</v>
      </c>
      <c r="G43" s="160">
        <v>47.885649999999998</v>
      </c>
      <c r="H43" s="160">
        <v>45.21</v>
      </c>
      <c r="I43" s="159">
        <v>51.31335</v>
      </c>
      <c r="J43" s="172">
        <v>46.31</v>
      </c>
    </row>
    <row r="44" spans="2:10" ht="15.6" x14ac:dyDescent="0.25">
      <c r="B44" s="155">
        <v>20.5</v>
      </c>
      <c r="C44" s="156">
        <v>21</v>
      </c>
      <c r="D44" s="157">
        <v>41.98</v>
      </c>
      <c r="E44" s="158">
        <v>47.647299999999994</v>
      </c>
      <c r="F44" s="159">
        <v>42.81</v>
      </c>
      <c r="G44" s="160">
        <v>48.589350000000003</v>
      </c>
      <c r="H44" s="160">
        <v>45.85</v>
      </c>
      <c r="I44" s="159">
        <v>52.039750000000005</v>
      </c>
      <c r="J44" s="172">
        <v>46.97</v>
      </c>
    </row>
    <row r="45" spans="2:10" ht="15.6" x14ac:dyDescent="0.25">
      <c r="B45" s="155">
        <v>21</v>
      </c>
      <c r="C45" s="156">
        <v>21.5</v>
      </c>
      <c r="D45" s="157">
        <v>42.57</v>
      </c>
      <c r="E45" s="158">
        <v>48.316949999999999</v>
      </c>
      <c r="F45" s="159">
        <v>43.4</v>
      </c>
      <c r="G45" s="160">
        <v>49.259</v>
      </c>
      <c r="H45" s="160">
        <v>46.48</v>
      </c>
      <c r="I45" s="159">
        <v>52.754799999999996</v>
      </c>
      <c r="J45" s="172">
        <v>47.62</v>
      </c>
    </row>
    <row r="46" spans="2:10" ht="15.6" x14ac:dyDescent="0.25">
      <c r="B46" s="155">
        <v>21.5</v>
      </c>
      <c r="C46" s="156">
        <v>22</v>
      </c>
      <c r="D46" s="157">
        <v>43.13</v>
      </c>
      <c r="E46" s="158">
        <v>48.952550000000002</v>
      </c>
      <c r="F46" s="159">
        <v>43.98</v>
      </c>
      <c r="G46" s="160">
        <v>49.917299999999997</v>
      </c>
      <c r="H46" s="160">
        <v>47.09</v>
      </c>
      <c r="I46" s="159">
        <v>53.447150000000008</v>
      </c>
      <c r="J46" s="172">
        <v>48.23</v>
      </c>
    </row>
    <row r="47" spans="2:10" ht="15.6" x14ac:dyDescent="0.25">
      <c r="B47" s="155">
        <v>22</v>
      </c>
      <c r="C47" s="156">
        <v>22.5</v>
      </c>
      <c r="D47" s="157">
        <v>43.68</v>
      </c>
      <c r="E47" s="158">
        <v>49.576799999999999</v>
      </c>
      <c r="F47" s="159">
        <v>44.53</v>
      </c>
      <c r="G47" s="160">
        <v>50.541550000000001</v>
      </c>
      <c r="H47" s="160">
        <v>47.7</v>
      </c>
      <c r="I47" s="159">
        <v>54.139500000000005</v>
      </c>
      <c r="J47" s="172">
        <v>48.86</v>
      </c>
    </row>
    <row r="48" spans="2:10" ht="15.6" x14ac:dyDescent="0.25">
      <c r="B48" s="155">
        <v>22.5</v>
      </c>
      <c r="C48" s="156">
        <v>23</v>
      </c>
      <c r="D48" s="157">
        <v>44.2</v>
      </c>
      <c r="E48" s="158">
        <v>50.167000000000002</v>
      </c>
      <c r="F48" s="159">
        <v>45.07</v>
      </c>
      <c r="G48" s="160">
        <v>51.154450000000004</v>
      </c>
      <c r="H48" s="160">
        <v>48.3</v>
      </c>
      <c r="I48" s="159">
        <v>54.820499999999996</v>
      </c>
      <c r="J48" s="172">
        <v>49.46</v>
      </c>
    </row>
    <row r="49" spans="2:10" ht="15.6" x14ac:dyDescent="0.25">
      <c r="B49" s="155">
        <v>23</v>
      </c>
      <c r="C49" s="156">
        <v>23.5</v>
      </c>
      <c r="D49" s="157">
        <v>44.73</v>
      </c>
      <c r="E49" s="158">
        <v>50.768549999999998</v>
      </c>
      <c r="F49" s="159">
        <v>45.61</v>
      </c>
      <c r="G49" s="160">
        <v>51.76735</v>
      </c>
      <c r="H49" s="160">
        <v>48.87</v>
      </c>
      <c r="I49" s="159">
        <v>55.467449999999999</v>
      </c>
      <c r="J49" s="172">
        <v>50.05</v>
      </c>
    </row>
    <row r="50" spans="2:10" ht="15.6" x14ac:dyDescent="0.25">
      <c r="B50" s="155">
        <v>23.5</v>
      </c>
      <c r="C50" s="156">
        <v>24</v>
      </c>
      <c r="D50" s="157">
        <v>45.25</v>
      </c>
      <c r="E50" s="158">
        <v>51.358750000000001</v>
      </c>
      <c r="F50" s="159">
        <v>46.14</v>
      </c>
      <c r="G50" s="160">
        <v>52.368900000000004</v>
      </c>
      <c r="H50" s="160">
        <v>49.42</v>
      </c>
      <c r="I50" s="159">
        <v>56.091700000000003</v>
      </c>
      <c r="J50" s="172">
        <v>50.61</v>
      </c>
    </row>
    <row r="51" spans="2:10" ht="15.6" x14ac:dyDescent="0.25">
      <c r="B51" s="155">
        <v>24</v>
      </c>
      <c r="C51" s="156">
        <v>24.5</v>
      </c>
      <c r="D51" s="157">
        <v>45.75</v>
      </c>
      <c r="E51" s="158">
        <v>51.926250000000003</v>
      </c>
      <c r="F51" s="159">
        <v>46.65</v>
      </c>
      <c r="G51" s="160">
        <v>52.947749999999999</v>
      </c>
      <c r="H51" s="160">
        <v>49.95</v>
      </c>
      <c r="I51" s="159">
        <v>56.693250000000006</v>
      </c>
      <c r="J51" s="172">
        <v>51.16</v>
      </c>
    </row>
    <row r="52" spans="2:10" ht="15.6" x14ac:dyDescent="0.25">
      <c r="B52" s="155">
        <v>24.5</v>
      </c>
      <c r="C52" s="156">
        <v>25</v>
      </c>
      <c r="D52" s="157">
        <v>46.23</v>
      </c>
      <c r="E52" s="158">
        <v>52.471049999999998</v>
      </c>
      <c r="F52" s="159">
        <v>47.13</v>
      </c>
      <c r="G52" s="160">
        <v>53.492550000000001</v>
      </c>
      <c r="H52" s="160">
        <v>50.46</v>
      </c>
      <c r="I52" s="159">
        <v>57.272100000000002</v>
      </c>
      <c r="J52" s="172">
        <v>51.68</v>
      </c>
    </row>
    <row r="53" spans="2:10" ht="16.2" thickBot="1" x14ac:dyDescent="0.3">
      <c r="B53" s="161">
        <v>25</v>
      </c>
      <c r="C53" s="162" t="s">
        <v>199</v>
      </c>
      <c r="D53" s="163">
        <v>46.69</v>
      </c>
      <c r="E53" s="164">
        <v>52.99315</v>
      </c>
      <c r="F53" s="165">
        <v>47.61</v>
      </c>
      <c r="G53" s="166">
        <v>54.037349999999996</v>
      </c>
      <c r="H53" s="166">
        <v>50.95</v>
      </c>
      <c r="I53" s="165">
        <v>57.828250000000004</v>
      </c>
      <c r="J53" s="173">
        <v>52.17</v>
      </c>
    </row>
  </sheetData>
  <sheetProtection algorithmName="SHA-512" hashValue="ZWAF3eJ5z6F30htzjAHZmCn0JRnCsn9I18Cpx0NYPYZ/UM4rWi5lJ0Aqm337o07EuTiIdaMGymlRxyHQ81mANQ==" saltValue="asFxEbN4+l1+Y0IfYC2jdQ==" spinCount="100000" sheet="1" objects="1" scenarios="1"/>
  <mergeCells count="1">
    <mergeCell ref="B1:I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6"/>
  <sheetViews>
    <sheetView showGridLines="0" zoomScaleNormal="100" zoomScaleSheetLayoutView="100" workbookViewId="0">
      <selection sqref="A1:A2"/>
    </sheetView>
  </sheetViews>
  <sheetFormatPr defaultColWidth="9.109375" defaultRowHeight="13.8" x14ac:dyDescent="0.25"/>
  <cols>
    <col min="1" max="1" width="98.109375" style="56" bestFit="1" customWidth="1"/>
    <col min="2" max="2" width="8.33203125" style="57" hidden="1" customWidth="1"/>
    <col min="3" max="3" width="16.6640625" style="57" hidden="1" customWidth="1"/>
    <col min="4" max="4" width="15.5546875" style="57" hidden="1" customWidth="1"/>
    <col min="5" max="6" width="14.33203125" style="62" hidden="1" customWidth="1"/>
    <col min="7" max="10" width="14.33203125" style="57" hidden="1" customWidth="1"/>
    <col min="11" max="11" width="4.33203125" style="57" hidden="1" customWidth="1"/>
    <col min="12" max="12" width="11.44140625" style="57" hidden="1" customWidth="1"/>
    <col min="13" max="13" width="12.44140625" style="57" hidden="1" customWidth="1"/>
    <col min="14" max="14" width="17.6640625" style="57" hidden="1" customWidth="1"/>
    <col min="15" max="15" width="9.88671875" style="57" hidden="1" customWidth="1"/>
    <col min="16" max="16" width="17.6640625" style="57" hidden="1" customWidth="1"/>
    <col min="17" max="16384" width="9.109375" style="55"/>
  </cols>
  <sheetData>
    <row r="1" spans="1:16" x14ac:dyDescent="0.25">
      <c r="A1" s="450" t="s">
        <v>272</v>
      </c>
      <c r="B1" s="451" t="s">
        <v>133</v>
      </c>
      <c r="C1" s="452" t="s">
        <v>150</v>
      </c>
      <c r="D1" s="451" t="s">
        <v>155</v>
      </c>
      <c r="E1" s="448" t="s">
        <v>91</v>
      </c>
      <c r="F1" s="449" t="s">
        <v>151</v>
      </c>
      <c r="G1" s="448" t="s">
        <v>93</v>
      </c>
      <c r="H1" s="449" t="s">
        <v>153</v>
      </c>
      <c r="I1" s="449" t="s">
        <v>131</v>
      </c>
      <c r="J1" s="449" t="s">
        <v>154</v>
      </c>
      <c r="L1" s="452" t="s">
        <v>130</v>
      </c>
      <c r="M1" s="452" t="s">
        <v>93</v>
      </c>
      <c r="N1" s="452" t="s">
        <v>153</v>
      </c>
      <c r="O1" s="452" t="s">
        <v>131</v>
      </c>
      <c r="P1" s="452" t="s">
        <v>154</v>
      </c>
    </row>
    <row r="2" spans="1:16" x14ac:dyDescent="0.25">
      <c r="A2" s="450"/>
      <c r="B2" s="451"/>
      <c r="C2" s="452"/>
      <c r="D2" s="451"/>
      <c r="E2" s="448"/>
      <c r="F2" s="449"/>
      <c r="G2" s="448"/>
      <c r="H2" s="449"/>
      <c r="I2" s="449"/>
      <c r="J2" s="449"/>
      <c r="K2" s="71"/>
      <c r="L2" s="452"/>
      <c r="M2" s="452"/>
      <c r="N2" s="452"/>
      <c r="O2" s="452"/>
      <c r="P2" s="452"/>
    </row>
    <row r="3" spans="1:16" ht="12.75" customHeight="1" x14ac:dyDescent="0.25">
      <c r="E3" s="58"/>
      <c r="F3" s="58"/>
      <c r="G3" s="59"/>
      <c r="H3" s="59"/>
      <c r="I3" s="59"/>
      <c r="J3" s="59"/>
      <c r="K3" s="59"/>
    </row>
    <row r="4" spans="1:16" ht="12.75" customHeight="1" x14ac:dyDescent="0.25">
      <c r="A4" s="16" t="s">
        <v>132</v>
      </c>
      <c r="B4" s="57" t="s">
        <v>134</v>
      </c>
      <c r="C4" s="127" t="s">
        <v>184</v>
      </c>
      <c r="D4" s="57" t="s">
        <v>78</v>
      </c>
      <c r="E4" s="58" t="s">
        <v>94</v>
      </c>
      <c r="F4" s="58" t="s">
        <v>95</v>
      </c>
      <c r="G4" s="60">
        <f>VLOOKUP(F4,$L$4:$M$6,2,FALSE)</f>
        <v>21.13</v>
      </c>
      <c r="H4" s="60">
        <f t="shared" ref="H4:H11" si="0">VLOOKUP(F4,$L$4:$N$6,3,FALSE)</f>
        <v>30.43</v>
      </c>
      <c r="I4" s="60">
        <f>VLOOKUP(F4,$L$4:$P$6,4,FALSE)</f>
        <v>0.49</v>
      </c>
      <c r="J4" s="60">
        <f>VLOOKUP(F4,$L$4:$P$6,5,FALSE)</f>
        <v>0.74</v>
      </c>
      <c r="K4" s="59"/>
      <c r="L4" s="57" t="s">
        <v>71</v>
      </c>
      <c r="M4" s="61">
        <v>21.13</v>
      </c>
      <c r="N4" s="61">
        <v>30.43</v>
      </c>
      <c r="O4" s="61">
        <v>0.49</v>
      </c>
      <c r="P4" s="61">
        <v>0.74</v>
      </c>
    </row>
    <row r="5" spans="1:16" ht="12.75" customHeight="1" x14ac:dyDescent="0.25">
      <c r="A5" s="55"/>
      <c r="B5" s="29" t="s">
        <v>135</v>
      </c>
      <c r="C5" s="127" t="s">
        <v>183</v>
      </c>
      <c r="D5" s="57" t="s">
        <v>186</v>
      </c>
      <c r="E5" s="58" t="s">
        <v>96</v>
      </c>
      <c r="F5" s="58" t="s">
        <v>72</v>
      </c>
      <c r="G5" s="60">
        <f t="shared" ref="G5:G11" si="1">VLOOKUP(F5,$L$4:$M$6,2,FALSE)</f>
        <v>21.49</v>
      </c>
      <c r="H5" s="60">
        <f t="shared" si="0"/>
        <v>30.95</v>
      </c>
      <c r="I5" s="60">
        <f t="shared" ref="I5:I11" si="2">VLOOKUP(F5,$L$4:$P$6,4,FALSE)</f>
        <v>0.5</v>
      </c>
      <c r="J5" s="60">
        <f t="shared" ref="J5:J11" si="3">VLOOKUP(F5,$L$4:$P$6,5,FALSE)</f>
        <v>0.75</v>
      </c>
      <c r="K5" s="59"/>
      <c r="L5" s="57" t="s">
        <v>72</v>
      </c>
      <c r="M5" s="61">
        <v>21.49</v>
      </c>
      <c r="N5" s="61">
        <v>30.95</v>
      </c>
      <c r="O5" s="61">
        <v>0.5</v>
      </c>
      <c r="P5" s="61">
        <v>0.75</v>
      </c>
    </row>
    <row r="6" spans="1:16" ht="12.75" customHeight="1" x14ac:dyDescent="0.25">
      <c r="A6" s="13" t="s">
        <v>203</v>
      </c>
      <c r="B6" s="57" t="s">
        <v>136</v>
      </c>
      <c r="C6" s="127" t="s">
        <v>200</v>
      </c>
      <c r="E6" s="58" t="s">
        <v>97</v>
      </c>
      <c r="F6" s="58" t="s">
        <v>72</v>
      </c>
      <c r="G6" s="60">
        <f t="shared" si="1"/>
        <v>21.49</v>
      </c>
      <c r="H6" s="60">
        <f t="shared" si="0"/>
        <v>30.95</v>
      </c>
      <c r="I6" s="60">
        <f t="shared" si="2"/>
        <v>0.5</v>
      </c>
      <c r="J6" s="60">
        <f t="shared" si="3"/>
        <v>0.75</v>
      </c>
      <c r="K6" s="59"/>
      <c r="L6" s="57" t="s">
        <v>110</v>
      </c>
      <c r="M6" s="61">
        <v>22.17</v>
      </c>
      <c r="N6" s="61">
        <v>31.97</v>
      </c>
      <c r="O6" s="61">
        <v>0.52</v>
      </c>
      <c r="P6" s="61">
        <v>0.78</v>
      </c>
    </row>
    <row r="7" spans="1:16" ht="12.75" customHeight="1" x14ac:dyDescent="0.25">
      <c r="A7" s="13" t="s">
        <v>204</v>
      </c>
      <c r="B7" s="57" t="s">
        <v>137</v>
      </c>
      <c r="C7" s="127" t="s">
        <v>182</v>
      </c>
      <c r="E7" s="58" t="s">
        <v>98</v>
      </c>
      <c r="F7" s="58" t="s">
        <v>72</v>
      </c>
      <c r="G7" s="60">
        <f t="shared" si="1"/>
        <v>21.49</v>
      </c>
      <c r="H7" s="60">
        <f t="shared" si="0"/>
        <v>30.95</v>
      </c>
      <c r="I7" s="60">
        <f t="shared" si="2"/>
        <v>0.5</v>
      </c>
      <c r="J7" s="60">
        <f t="shared" si="3"/>
        <v>0.75</v>
      </c>
      <c r="K7" s="59"/>
    </row>
    <row r="8" spans="1:16" ht="12.75" customHeight="1" x14ac:dyDescent="0.25">
      <c r="A8" s="13" t="s">
        <v>205</v>
      </c>
      <c r="B8" s="57" t="s">
        <v>138</v>
      </c>
      <c r="E8" s="58" t="s">
        <v>99</v>
      </c>
      <c r="F8" s="58" t="s">
        <v>95</v>
      </c>
      <c r="G8" s="60">
        <f t="shared" si="1"/>
        <v>21.13</v>
      </c>
      <c r="H8" s="60">
        <f t="shared" si="0"/>
        <v>30.43</v>
      </c>
      <c r="I8" s="60">
        <f t="shared" si="2"/>
        <v>0.49</v>
      </c>
      <c r="J8" s="60">
        <f t="shared" si="3"/>
        <v>0.74</v>
      </c>
      <c r="K8" s="59"/>
    </row>
    <row r="9" spans="1:16" ht="12.75" customHeight="1" x14ac:dyDescent="0.25">
      <c r="A9" s="13" t="s">
        <v>206</v>
      </c>
      <c r="E9" s="58" t="s">
        <v>100</v>
      </c>
      <c r="F9" s="58" t="s">
        <v>95</v>
      </c>
      <c r="G9" s="60">
        <f t="shared" si="1"/>
        <v>21.13</v>
      </c>
      <c r="H9" s="60">
        <f t="shared" si="0"/>
        <v>30.43</v>
      </c>
      <c r="I9" s="60">
        <f t="shared" si="2"/>
        <v>0.49</v>
      </c>
      <c r="J9" s="60">
        <f t="shared" si="3"/>
        <v>0.74</v>
      </c>
      <c r="K9" s="59"/>
    </row>
    <row r="10" spans="1:16" ht="12.75" customHeight="1" x14ac:dyDescent="0.25">
      <c r="A10" s="13" t="s">
        <v>207</v>
      </c>
      <c r="E10" s="58" t="s">
        <v>101</v>
      </c>
      <c r="F10" s="58" t="s">
        <v>72</v>
      </c>
      <c r="G10" s="60">
        <f t="shared" si="1"/>
        <v>21.49</v>
      </c>
      <c r="H10" s="60">
        <f t="shared" si="0"/>
        <v>30.95</v>
      </c>
      <c r="I10" s="60">
        <f t="shared" si="2"/>
        <v>0.5</v>
      </c>
      <c r="J10" s="60">
        <f t="shared" si="3"/>
        <v>0.75</v>
      </c>
      <c r="K10" s="59"/>
    </row>
    <row r="11" spans="1:16" ht="12.75" customHeight="1" x14ac:dyDescent="0.25">
      <c r="A11" s="13" t="s">
        <v>208</v>
      </c>
      <c r="E11" s="58" t="s">
        <v>102</v>
      </c>
      <c r="F11" s="58" t="s">
        <v>72</v>
      </c>
      <c r="G11" s="60">
        <f t="shared" si="1"/>
        <v>21.49</v>
      </c>
      <c r="H11" s="60">
        <f t="shared" si="0"/>
        <v>30.95</v>
      </c>
      <c r="I11" s="60">
        <f t="shared" si="2"/>
        <v>0.5</v>
      </c>
      <c r="J11" s="60">
        <f t="shared" si="3"/>
        <v>0.75</v>
      </c>
      <c r="K11" s="59"/>
    </row>
    <row r="12" spans="1:16" ht="12.75" customHeight="1" x14ac:dyDescent="0.25">
      <c r="A12" s="13" t="s">
        <v>220</v>
      </c>
      <c r="E12" s="58" t="s">
        <v>103</v>
      </c>
      <c r="F12" s="58" t="s">
        <v>95</v>
      </c>
      <c r="G12" s="60">
        <f t="shared" ref="G12:G38" si="4">VLOOKUP(F12,$L$4:$M$6,2,FALSE)</f>
        <v>21.13</v>
      </c>
      <c r="H12" s="60">
        <f t="shared" ref="H12:H38" si="5">VLOOKUP(F12,$L$4:$N$6,3,FALSE)</f>
        <v>30.43</v>
      </c>
      <c r="I12" s="60">
        <f t="shared" ref="I12:I38" si="6">VLOOKUP(F12,$L$4:$P$6,4,FALSE)</f>
        <v>0.49</v>
      </c>
      <c r="J12" s="60">
        <f t="shared" ref="J12:J38" si="7">VLOOKUP(F12,$L$4:$P$6,5,FALSE)</f>
        <v>0.74</v>
      </c>
      <c r="K12" s="59"/>
    </row>
    <row r="13" spans="1:16" ht="12.75" customHeight="1" x14ac:dyDescent="0.25">
      <c r="A13" s="13" t="s">
        <v>209</v>
      </c>
      <c r="E13" s="58" t="s">
        <v>104</v>
      </c>
      <c r="F13" s="58" t="s">
        <v>72</v>
      </c>
      <c r="G13" s="60">
        <f t="shared" si="4"/>
        <v>21.49</v>
      </c>
      <c r="H13" s="60">
        <f t="shared" si="5"/>
        <v>30.95</v>
      </c>
      <c r="I13" s="60">
        <f t="shared" si="6"/>
        <v>0.5</v>
      </c>
      <c r="J13" s="60">
        <f t="shared" si="7"/>
        <v>0.75</v>
      </c>
      <c r="K13" s="59"/>
    </row>
    <row r="14" spans="1:16" ht="12.75" customHeight="1" x14ac:dyDescent="0.25">
      <c r="A14" s="13" t="s">
        <v>210</v>
      </c>
      <c r="E14" s="58" t="s">
        <v>105</v>
      </c>
      <c r="F14" s="58" t="s">
        <v>95</v>
      </c>
      <c r="G14" s="60">
        <f t="shared" si="4"/>
        <v>21.13</v>
      </c>
      <c r="H14" s="60">
        <f t="shared" si="5"/>
        <v>30.43</v>
      </c>
      <c r="I14" s="60">
        <f t="shared" si="6"/>
        <v>0.49</v>
      </c>
      <c r="J14" s="60">
        <f t="shared" si="7"/>
        <v>0.74</v>
      </c>
      <c r="K14" s="59"/>
    </row>
    <row r="15" spans="1:16" ht="12.75" customHeight="1" x14ac:dyDescent="0.25">
      <c r="A15" s="13" t="s">
        <v>219</v>
      </c>
      <c r="E15" s="58" t="s">
        <v>106</v>
      </c>
      <c r="F15" s="58" t="s">
        <v>95</v>
      </c>
      <c r="G15" s="60">
        <f t="shared" si="4"/>
        <v>21.13</v>
      </c>
      <c r="H15" s="60">
        <f t="shared" si="5"/>
        <v>30.43</v>
      </c>
      <c r="I15" s="60">
        <f t="shared" si="6"/>
        <v>0.49</v>
      </c>
      <c r="J15" s="60">
        <f t="shared" si="7"/>
        <v>0.74</v>
      </c>
      <c r="K15" s="59"/>
    </row>
    <row r="16" spans="1:16" ht="12.75" customHeight="1" x14ac:dyDescent="0.25">
      <c r="A16" s="13"/>
      <c r="E16" s="58" t="s">
        <v>107</v>
      </c>
      <c r="F16" s="58" t="s">
        <v>95</v>
      </c>
      <c r="G16" s="60">
        <f t="shared" si="4"/>
        <v>21.13</v>
      </c>
      <c r="H16" s="60">
        <f t="shared" si="5"/>
        <v>30.43</v>
      </c>
      <c r="I16" s="60">
        <f t="shared" si="6"/>
        <v>0.49</v>
      </c>
      <c r="J16" s="60">
        <f t="shared" si="7"/>
        <v>0.74</v>
      </c>
      <c r="K16" s="59"/>
    </row>
    <row r="17" spans="1:16" s="170" customFormat="1" ht="12.75" customHeight="1" x14ac:dyDescent="0.25">
      <c r="A17" s="167" t="s">
        <v>223</v>
      </c>
      <c r="B17" s="168"/>
      <c r="C17" s="168"/>
      <c r="D17" s="168"/>
      <c r="E17" s="58" t="s">
        <v>108</v>
      </c>
      <c r="F17" s="58" t="s">
        <v>72</v>
      </c>
      <c r="G17" s="60">
        <f t="shared" si="4"/>
        <v>21.49</v>
      </c>
      <c r="H17" s="60">
        <f t="shared" si="5"/>
        <v>30.95</v>
      </c>
      <c r="I17" s="60">
        <f t="shared" si="6"/>
        <v>0.5</v>
      </c>
      <c r="J17" s="60">
        <f t="shared" si="7"/>
        <v>0.75</v>
      </c>
      <c r="K17" s="169"/>
      <c r="L17" s="168"/>
      <c r="M17" s="168"/>
      <c r="N17" s="168"/>
      <c r="O17" s="168"/>
      <c r="P17" s="168"/>
    </row>
    <row r="18" spans="1:16" ht="12.75" customHeight="1" x14ac:dyDescent="0.25">
      <c r="A18" s="13" t="s">
        <v>211</v>
      </c>
      <c r="E18" s="58" t="s">
        <v>109</v>
      </c>
      <c r="F18" s="58" t="s">
        <v>95</v>
      </c>
      <c r="G18" s="60">
        <f t="shared" si="4"/>
        <v>21.13</v>
      </c>
      <c r="H18" s="60">
        <f t="shared" si="5"/>
        <v>30.43</v>
      </c>
      <c r="I18" s="60">
        <f t="shared" si="6"/>
        <v>0.49</v>
      </c>
      <c r="J18" s="60">
        <f t="shared" si="7"/>
        <v>0.74</v>
      </c>
      <c r="K18" s="59"/>
    </row>
    <row r="19" spans="1:16" ht="12.75" customHeight="1" x14ac:dyDescent="0.25">
      <c r="A19" s="13" t="s">
        <v>221</v>
      </c>
      <c r="E19" s="58" t="s">
        <v>110</v>
      </c>
      <c r="F19" s="58" t="s">
        <v>73</v>
      </c>
      <c r="G19" s="60">
        <f t="shared" si="4"/>
        <v>22.17</v>
      </c>
      <c r="H19" s="60">
        <f t="shared" si="5"/>
        <v>31.97</v>
      </c>
      <c r="I19" s="60">
        <f t="shared" si="6"/>
        <v>0.52</v>
      </c>
      <c r="J19" s="60">
        <f t="shared" si="7"/>
        <v>0.78</v>
      </c>
      <c r="K19" s="59"/>
    </row>
    <row r="20" spans="1:16" ht="12.75" customHeight="1" x14ac:dyDescent="0.25">
      <c r="A20" s="13" t="s">
        <v>222</v>
      </c>
      <c r="E20" s="58" t="s">
        <v>111</v>
      </c>
      <c r="F20" s="58" t="s">
        <v>72</v>
      </c>
      <c r="G20" s="60">
        <f t="shared" si="4"/>
        <v>21.49</v>
      </c>
      <c r="H20" s="60">
        <f t="shared" si="5"/>
        <v>30.95</v>
      </c>
      <c r="I20" s="60">
        <f t="shared" si="6"/>
        <v>0.5</v>
      </c>
      <c r="J20" s="60">
        <f t="shared" si="7"/>
        <v>0.75</v>
      </c>
      <c r="K20" s="59"/>
    </row>
    <row r="21" spans="1:16" ht="12.75" customHeight="1" x14ac:dyDescent="0.25">
      <c r="A21" s="13" t="s">
        <v>212</v>
      </c>
      <c r="E21" s="58" t="s">
        <v>112</v>
      </c>
      <c r="F21" s="58" t="s">
        <v>95</v>
      </c>
      <c r="G21" s="60">
        <f t="shared" si="4"/>
        <v>21.13</v>
      </c>
      <c r="H21" s="60">
        <f t="shared" si="5"/>
        <v>30.43</v>
      </c>
      <c r="I21" s="60">
        <f t="shared" si="6"/>
        <v>0.49</v>
      </c>
      <c r="J21" s="60">
        <f t="shared" si="7"/>
        <v>0.74</v>
      </c>
      <c r="K21" s="59"/>
    </row>
    <row r="22" spans="1:16" ht="12.75" customHeight="1" x14ac:dyDescent="0.25">
      <c r="A22" s="13" t="s">
        <v>224</v>
      </c>
      <c r="E22" s="58" t="s">
        <v>113</v>
      </c>
      <c r="F22" s="58" t="s">
        <v>95</v>
      </c>
      <c r="G22" s="60">
        <f t="shared" si="4"/>
        <v>21.13</v>
      </c>
      <c r="H22" s="60">
        <f t="shared" si="5"/>
        <v>30.43</v>
      </c>
      <c r="I22" s="60">
        <f t="shared" si="6"/>
        <v>0.49</v>
      </c>
      <c r="J22" s="60">
        <f t="shared" si="7"/>
        <v>0.74</v>
      </c>
      <c r="K22" s="59"/>
    </row>
    <row r="23" spans="1:16" ht="12.75" customHeight="1" x14ac:dyDescent="0.25">
      <c r="A23" s="13" t="s">
        <v>213</v>
      </c>
      <c r="E23" s="58" t="s">
        <v>114</v>
      </c>
      <c r="F23" s="58" t="s">
        <v>95</v>
      </c>
      <c r="G23" s="60">
        <f t="shared" si="4"/>
        <v>21.13</v>
      </c>
      <c r="H23" s="60">
        <f t="shared" si="5"/>
        <v>30.43</v>
      </c>
      <c r="I23" s="60">
        <f t="shared" si="6"/>
        <v>0.49</v>
      </c>
      <c r="J23" s="60">
        <f t="shared" si="7"/>
        <v>0.74</v>
      </c>
      <c r="K23" s="59"/>
    </row>
    <row r="24" spans="1:16" ht="12.75" customHeight="1" x14ac:dyDescent="0.25">
      <c r="A24" s="13"/>
      <c r="E24" s="58" t="s">
        <v>115</v>
      </c>
      <c r="F24" s="58" t="s">
        <v>95</v>
      </c>
      <c r="G24" s="60">
        <f t="shared" si="4"/>
        <v>21.13</v>
      </c>
      <c r="H24" s="60">
        <f t="shared" si="5"/>
        <v>30.43</v>
      </c>
      <c r="I24" s="60">
        <f t="shared" si="6"/>
        <v>0.49</v>
      </c>
      <c r="J24" s="60">
        <f t="shared" si="7"/>
        <v>0.74</v>
      </c>
      <c r="K24" s="59"/>
    </row>
    <row r="25" spans="1:16" ht="12.75" customHeight="1" x14ac:dyDescent="0.25">
      <c r="A25" s="13" t="s">
        <v>214</v>
      </c>
      <c r="E25" s="58" t="s">
        <v>116</v>
      </c>
      <c r="F25" s="58" t="s">
        <v>72</v>
      </c>
      <c r="G25" s="60">
        <f t="shared" si="4"/>
        <v>21.49</v>
      </c>
      <c r="H25" s="60">
        <f t="shared" si="5"/>
        <v>30.95</v>
      </c>
      <c r="I25" s="60">
        <f t="shared" si="6"/>
        <v>0.5</v>
      </c>
      <c r="J25" s="60">
        <f t="shared" si="7"/>
        <v>0.75</v>
      </c>
      <c r="K25" s="59"/>
    </row>
    <row r="26" spans="1:16" ht="12.75" customHeight="1" x14ac:dyDescent="0.25">
      <c r="A26" s="13" t="s">
        <v>215</v>
      </c>
      <c r="E26" s="58" t="s">
        <v>117</v>
      </c>
      <c r="F26" s="58" t="s">
        <v>95</v>
      </c>
      <c r="G26" s="60">
        <f t="shared" si="4"/>
        <v>21.13</v>
      </c>
      <c r="H26" s="60">
        <f t="shared" si="5"/>
        <v>30.43</v>
      </c>
      <c r="I26" s="60">
        <f t="shared" si="6"/>
        <v>0.49</v>
      </c>
      <c r="J26" s="60">
        <f t="shared" si="7"/>
        <v>0.74</v>
      </c>
      <c r="K26" s="59"/>
    </row>
    <row r="27" spans="1:16" ht="12.75" customHeight="1" x14ac:dyDescent="0.25">
      <c r="A27" s="13" t="s">
        <v>216</v>
      </c>
      <c r="E27" s="58" t="s">
        <v>118</v>
      </c>
      <c r="F27" s="58" t="s">
        <v>95</v>
      </c>
      <c r="G27" s="60">
        <f t="shared" si="4"/>
        <v>21.13</v>
      </c>
      <c r="H27" s="60">
        <f t="shared" si="5"/>
        <v>30.43</v>
      </c>
      <c r="I27" s="60">
        <f t="shared" si="6"/>
        <v>0.49</v>
      </c>
      <c r="J27" s="60">
        <f t="shared" si="7"/>
        <v>0.74</v>
      </c>
      <c r="K27" s="59"/>
    </row>
    <row r="28" spans="1:16" ht="12.75" customHeight="1" x14ac:dyDescent="0.25">
      <c r="A28" s="13"/>
      <c r="E28" s="58" t="s">
        <v>119</v>
      </c>
      <c r="F28" s="58" t="s">
        <v>95</v>
      </c>
      <c r="G28" s="60">
        <f t="shared" si="4"/>
        <v>21.13</v>
      </c>
      <c r="H28" s="60">
        <f t="shared" si="5"/>
        <v>30.43</v>
      </c>
      <c r="I28" s="60">
        <f t="shared" si="6"/>
        <v>0.49</v>
      </c>
      <c r="J28" s="60">
        <f t="shared" si="7"/>
        <v>0.74</v>
      </c>
      <c r="K28" s="59"/>
    </row>
    <row r="29" spans="1:16" ht="12.75" customHeight="1" x14ac:dyDescent="0.25">
      <c r="A29" s="13" t="s">
        <v>225</v>
      </c>
      <c r="E29" s="58" t="s">
        <v>120</v>
      </c>
      <c r="F29" s="58" t="s">
        <v>72</v>
      </c>
      <c r="G29" s="60">
        <f t="shared" si="4"/>
        <v>21.49</v>
      </c>
      <c r="H29" s="60">
        <f t="shared" si="5"/>
        <v>30.95</v>
      </c>
      <c r="I29" s="60">
        <f t="shared" si="6"/>
        <v>0.5</v>
      </c>
      <c r="J29" s="60">
        <f t="shared" si="7"/>
        <v>0.75</v>
      </c>
      <c r="K29" s="59"/>
    </row>
    <row r="30" spans="1:16" ht="12.75" customHeight="1" x14ac:dyDescent="0.25">
      <c r="A30" s="13" t="s">
        <v>217</v>
      </c>
      <c r="E30" s="58" t="s">
        <v>121</v>
      </c>
      <c r="F30" s="58" t="s">
        <v>72</v>
      </c>
      <c r="G30" s="60">
        <f t="shared" si="4"/>
        <v>21.49</v>
      </c>
      <c r="H30" s="60">
        <f t="shared" si="5"/>
        <v>30.95</v>
      </c>
      <c r="I30" s="60">
        <f t="shared" si="6"/>
        <v>0.5</v>
      </c>
      <c r="J30" s="60">
        <f t="shared" si="7"/>
        <v>0.75</v>
      </c>
      <c r="K30" s="59"/>
    </row>
    <row r="31" spans="1:16" ht="12.75" customHeight="1" x14ac:dyDescent="0.25">
      <c r="A31" s="13" t="s">
        <v>213</v>
      </c>
      <c r="E31" s="58" t="s">
        <v>122</v>
      </c>
      <c r="F31" s="58" t="s">
        <v>95</v>
      </c>
      <c r="G31" s="60">
        <f t="shared" si="4"/>
        <v>21.13</v>
      </c>
      <c r="H31" s="60">
        <f t="shared" si="5"/>
        <v>30.43</v>
      </c>
      <c r="I31" s="60">
        <f t="shared" si="6"/>
        <v>0.49</v>
      </c>
      <c r="J31" s="60">
        <f t="shared" si="7"/>
        <v>0.74</v>
      </c>
      <c r="K31" s="59"/>
    </row>
    <row r="32" spans="1:16" ht="12.75" customHeight="1" x14ac:dyDescent="0.25">
      <c r="A32" s="13"/>
      <c r="E32" s="58" t="s">
        <v>123</v>
      </c>
      <c r="F32" s="58" t="s">
        <v>72</v>
      </c>
      <c r="G32" s="60">
        <f t="shared" si="4"/>
        <v>21.49</v>
      </c>
      <c r="H32" s="60">
        <f t="shared" si="5"/>
        <v>30.95</v>
      </c>
      <c r="I32" s="60">
        <f t="shared" si="6"/>
        <v>0.5</v>
      </c>
      <c r="J32" s="60">
        <f t="shared" si="7"/>
        <v>0.75</v>
      </c>
      <c r="K32" s="59"/>
    </row>
    <row r="33" spans="1:37" ht="12.75" customHeight="1" x14ac:dyDescent="0.25">
      <c r="A33" s="13" t="s">
        <v>258</v>
      </c>
      <c r="E33" s="58" t="s">
        <v>124</v>
      </c>
      <c r="F33" s="58" t="s">
        <v>72</v>
      </c>
      <c r="G33" s="60">
        <f t="shared" si="4"/>
        <v>21.49</v>
      </c>
      <c r="H33" s="60">
        <f t="shared" si="5"/>
        <v>30.95</v>
      </c>
      <c r="I33" s="60">
        <f t="shared" si="6"/>
        <v>0.5</v>
      </c>
      <c r="J33" s="60">
        <f t="shared" si="7"/>
        <v>0.75</v>
      </c>
      <c r="K33" s="59"/>
    </row>
    <row r="34" spans="1:37" ht="12.75" customHeight="1" x14ac:dyDescent="0.25">
      <c r="A34" s="13"/>
      <c r="E34" s="58" t="s">
        <v>125</v>
      </c>
      <c r="F34" s="58" t="s">
        <v>95</v>
      </c>
      <c r="G34" s="60">
        <f t="shared" si="4"/>
        <v>21.13</v>
      </c>
      <c r="H34" s="60">
        <f t="shared" si="5"/>
        <v>30.43</v>
      </c>
      <c r="I34" s="60">
        <f t="shared" si="6"/>
        <v>0.49</v>
      </c>
      <c r="J34" s="60">
        <f t="shared" si="7"/>
        <v>0.74</v>
      </c>
      <c r="K34" s="59"/>
    </row>
    <row r="35" spans="1:37" ht="12.75" customHeight="1" x14ac:dyDescent="0.25">
      <c r="A35" s="167" t="s">
        <v>259</v>
      </c>
      <c r="B35" s="14"/>
      <c r="C35" s="14"/>
      <c r="D35" s="14"/>
      <c r="E35" s="58" t="s">
        <v>126</v>
      </c>
      <c r="F35" s="58" t="s">
        <v>72</v>
      </c>
      <c r="G35" s="60">
        <f t="shared" si="4"/>
        <v>21.49</v>
      </c>
      <c r="H35" s="60">
        <f t="shared" si="5"/>
        <v>30.95</v>
      </c>
      <c r="I35" s="60">
        <f t="shared" si="6"/>
        <v>0.5</v>
      </c>
      <c r="J35" s="60">
        <f t="shared" si="7"/>
        <v>0.75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12.75" customHeight="1" x14ac:dyDescent="0.25">
      <c r="A36" s="13" t="s">
        <v>235</v>
      </c>
      <c r="B36" s="13"/>
      <c r="C36" s="13"/>
      <c r="D36" s="13"/>
      <c r="E36" s="58" t="s">
        <v>127</v>
      </c>
      <c r="F36" s="58" t="s">
        <v>95</v>
      </c>
      <c r="G36" s="60">
        <f t="shared" si="4"/>
        <v>21.13</v>
      </c>
      <c r="H36" s="60">
        <f t="shared" si="5"/>
        <v>30.43</v>
      </c>
      <c r="I36" s="60">
        <f t="shared" si="6"/>
        <v>0.49</v>
      </c>
      <c r="J36" s="60">
        <f t="shared" si="7"/>
        <v>0.74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</row>
    <row r="37" spans="1:37" ht="12.75" customHeight="1" x14ac:dyDescent="0.25">
      <c r="A37" s="13" t="s">
        <v>236</v>
      </c>
      <c r="B37" s="13"/>
      <c r="C37" s="13"/>
      <c r="D37" s="13"/>
      <c r="E37" s="58" t="s">
        <v>128</v>
      </c>
      <c r="F37" s="58" t="s">
        <v>95</v>
      </c>
      <c r="G37" s="60">
        <f t="shared" si="4"/>
        <v>21.13</v>
      </c>
      <c r="H37" s="60">
        <f t="shared" si="5"/>
        <v>30.43</v>
      </c>
      <c r="I37" s="60">
        <f t="shared" si="6"/>
        <v>0.49</v>
      </c>
      <c r="J37" s="60">
        <f t="shared" si="7"/>
        <v>0.74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</row>
    <row r="38" spans="1:37" ht="12.75" customHeight="1" x14ac:dyDescent="0.25">
      <c r="A38" s="13" t="s">
        <v>218</v>
      </c>
      <c r="E38" s="58" t="s">
        <v>129</v>
      </c>
      <c r="F38" s="58" t="s">
        <v>72</v>
      </c>
      <c r="G38" s="60">
        <f t="shared" si="4"/>
        <v>21.49</v>
      </c>
      <c r="H38" s="60">
        <f t="shared" si="5"/>
        <v>30.95</v>
      </c>
      <c r="I38" s="60">
        <f t="shared" si="6"/>
        <v>0.5</v>
      </c>
      <c r="J38" s="60">
        <f t="shared" si="7"/>
        <v>0.75</v>
      </c>
      <c r="K38" s="59"/>
    </row>
    <row r="39" spans="1:37" ht="12.75" customHeight="1" x14ac:dyDescent="0.25">
      <c r="A39" s="167" t="s">
        <v>226</v>
      </c>
      <c r="E39" s="58"/>
      <c r="F39" s="58"/>
      <c r="G39" s="60"/>
      <c r="H39" s="60"/>
      <c r="I39" s="60"/>
      <c r="J39" s="60"/>
      <c r="K39" s="59"/>
    </row>
    <row r="40" spans="1:37" ht="12.75" customHeight="1" x14ac:dyDescent="0.25">
      <c r="A40" s="13" t="s">
        <v>227</v>
      </c>
      <c r="E40" s="58"/>
      <c r="F40" s="58"/>
      <c r="G40" s="60"/>
      <c r="H40" s="60"/>
      <c r="I40" s="60"/>
      <c r="J40" s="60"/>
      <c r="K40" s="59"/>
    </row>
    <row r="41" spans="1:37" ht="12.75" customHeight="1" x14ac:dyDescent="0.25">
      <c r="A41" s="15" t="s">
        <v>228</v>
      </c>
      <c r="E41" s="58"/>
      <c r="F41" s="58"/>
      <c r="G41" s="60"/>
      <c r="H41" s="60"/>
      <c r="I41" s="60"/>
      <c r="J41" s="60"/>
      <c r="K41" s="59"/>
    </row>
    <row r="42" spans="1:37" ht="12.75" customHeight="1" x14ac:dyDescent="0.25">
      <c r="A42" s="15"/>
      <c r="E42" s="58"/>
      <c r="F42" s="58"/>
      <c r="G42" s="60"/>
      <c r="H42" s="60"/>
      <c r="I42" s="60"/>
      <c r="J42" s="60"/>
      <c r="K42" s="59"/>
    </row>
    <row r="43" spans="1:37" ht="12.75" customHeight="1" x14ac:dyDescent="0.25">
      <c r="A43" s="13" t="s">
        <v>263</v>
      </c>
      <c r="E43" s="58"/>
      <c r="F43" s="58"/>
      <c r="G43" s="60"/>
      <c r="H43" s="60"/>
      <c r="I43" s="60"/>
      <c r="J43" s="60"/>
      <c r="K43" s="59"/>
    </row>
    <row r="44" spans="1:37" ht="12.75" customHeight="1" x14ac:dyDescent="0.25">
      <c r="A44" s="13" t="s">
        <v>229</v>
      </c>
      <c r="E44" s="58"/>
      <c r="F44" s="58"/>
      <c r="G44" s="60"/>
      <c r="H44" s="60"/>
      <c r="I44" s="60"/>
      <c r="J44" s="60"/>
      <c r="K44" s="59"/>
    </row>
    <row r="45" spans="1:37" ht="12.75" customHeight="1" x14ac:dyDescent="0.25">
      <c r="A45" s="13" t="s">
        <v>230</v>
      </c>
      <c r="K45" s="59"/>
    </row>
    <row r="46" spans="1:37" ht="12.75" customHeight="1" x14ac:dyDescent="0.25">
      <c r="A46" s="13"/>
      <c r="E46" s="58"/>
      <c r="F46" s="58"/>
      <c r="G46" s="60"/>
      <c r="H46" s="60"/>
      <c r="I46" s="60"/>
      <c r="J46" s="60"/>
      <c r="K46" s="59"/>
    </row>
    <row r="47" spans="1:37" ht="12.75" customHeight="1" x14ac:dyDescent="0.25">
      <c r="A47" s="167" t="s">
        <v>231</v>
      </c>
      <c r="K47" s="59"/>
    </row>
    <row r="48" spans="1:37" ht="12.75" customHeight="1" x14ac:dyDescent="0.25">
      <c r="A48" s="13" t="s">
        <v>234</v>
      </c>
      <c r="K48" s="59"/>
    </row>
    <row r="49" spans="1:11" ht="12.75" customHeight="1" x14ac:dyDescent="0.25">
      <c r="A49" s="13" t="s">
        <v>232</v>
      </c>
      <c r="K49" s="59"/>
    </row>
    <row r="50" spans="1:11" ht="12.75" customHeight="1" x14ac:dyDescent="0.25">
      <c r="A50" s="13" t="s">
        <v>233</v>
      </c>
      <c r="K50" s="59"/>
    </row>
    <row r="51" spans="1:11" ht="12.75" customHeight="1" x14ac:dyDescent="0.25">
      <c r="A51" s="13"/>
      <c r="E51" s="58"/>
      <c r="F51" s="58"/>
      <c r="G51" s="60"/>
      <c r="H51" s="60"/>
      <c r="I51" s="60"/>
      <c r="J51" s="60"/>
      <c r="K51" s="59"/>
    </row>
    <row r="52" spans="1:11" ht="12.75" customHeight="1" x14ac:dyDescent="0.25">
      <c r="A52" s="13" t="s">
        <v>237</v>
      </c>
      <c r="E52" s="58"/>
      <c r="F52" s="58"/>
      <c r="G52" s="60"/>
      <c r="H52" s="60"/>
      <c r="I52" s="60"/>
      <c r="J52" s="60"/>
      <c r="K52" s="59"/>
    </row>
    <row r="53" spans="1:11" ht="12.75" customHeight="1" x14ac:dyDescent="0.25">
      <c r="A53" s="13" t="s">
        <v>264</v>
      </c>
      <c r="E53" s="58"/>
      <c r="F53" s="58"/>
      <c r="G53" s="60"/>
      <c r="H53" s="60"/>
      <c r="I53" s="60"/>
      <c r="J53" s="60"/>
      <c r="K53" s="59"/>
    </row>
    <row r="54" spans="1:11" ht="12.75" customHeight="1" x14ac:dyDescent="0.25">
      <c r="A54" s="13"/>
      <c r="E54" s="58"/>
      <c r="F54" s="58"/>
      <c r="G54" s="60"/>
      <c r="H54" s="60"/>
      <c r="I54" s="60"/>
      <c r="J54" s="60"/>
      <c r="K54" s="59"/>
    </row>
    <row r="55" spans="1:11" ht="12.75" customHeight="1" x14ac:dyDescent="0.25">
      <c r="A55" s="167" t="s">
        <v>265</v>
      </c>
      <c r="E55" s="58"/>
      <c r="F55" s="58"/>
      <c r="G55" s="60"/>
      <c r="H55" s="60"/>
      <c r="I55" s="60"/>
      <c r="J55" s="60"/>
      <c r="K55" s="59"/>
    </row>
    <row r="56" spans="1:11" ht="12.75" customHeight="1" x14ac:dyDescent="0.25">
      <c r="A56" s="13" t="s">
        <v>266</v>
      </c>
      <c r="K56" s="59"/>
    </row>
    <row r="57" spans="1:11" ht="12.75" customHeight="1" x14ac:dyDescent="0.25">
      <c r="A57" s="13" t="s">
        <v>267</v>
      </c>
      <c r="K57" s="59"/>
    </row>
    <row r="58" spans="1:11" ht="12.75" customHeight="1" x14ac:dyDescent="0.25">
      <c r="A58" s="13"/>
      <c r="E58" s="58"/>
      <c r="F58" s="58"/>
      <c r="G58" s="60"/>
      <c r="H58" s="60"/>
      <c r="I58" s="60"/>
      <c r="J58" s="60"/>
      <c r="K58" s="59"/>
    </row>
    <row r="59" spans="1:11" ht="12.75" customHeight="1" x14ac:dyDescent="0.25">
      <c r="A59" s="16" t="s">
        <v>250</v>
      </c>
      <c r="K59" s="59"/>
    </row>
    <row r="60" spans="1:11" ht="12.75" customHeight="1" x14ac:dyDescent="0.25">
      <c r="A60" s="13"/>
      <c r="K60" s="59"/>
    </row>
    <row r="61" spans="1:11" ht="12.75" customHeight="1" x14ac:dyDescent="0.25">
      <c r="A61" s="13" t="s">
        <v>251</v>
      </c>
      <c r="K61" s="59"/>
    </row>
    <row r="62" spans="1:11" ht="12.75" customHeight="1" x14ac:dyDescent="0.25">
      <c r="A62" s="13"/>
      <c r="K62" s="59"/>
    </row>
    <row r="63" spans="1:11" ht="12.75" customHeight="1" x14ac:dyDescent="0.25">
      <c r="A63" s="167" t="s">
        <v>238</v>
      </c>
      <c r="K63" s="59"/>
    </row>
    <row r="64" spans="1:11" ht="12.75" customHeight="1" x14ac:dyDescent="0.25">
      <c r="A64" s="13" t="s">
        <v>239</v>
      </c>
      <c r="K64" s="59"/>
    </row>
    <row r="65" spans="1:11" ht="12.75" customHeight="1" x14ac:dyDescent="0.25">
      <c r="A65" s="13" t="s">
        <v>240</v>
      </c>
      <c r="K65" s="59"/>
    </row>
    <row r="66" spans="1:11" ht="12.75" customHeight="1" x14ac:dyDescent="0.25">
      <c r="A66" s="13"/>
    </row>
    <row r="67" spans="1:11" ht="12.75" customHeight="1" x14ac:dyDescent="0.25">
      <c r="A67" s="167" t="s">
        <v>247</v>
      </c>
    </row>
    <row r="68" spans="1:11" ht="12.75" customHeight="1" x14ac:dyDescent="0.25">
      <c r="A68" s="13" t="s">
        <v>241</v>
      </c>
    </row>
    <row r="69" spans="1:11" ht="12.75" customHeight="1" x14ac:dyDescent="0.25">
      <c r="A69" s="13" t="s">
        <v>242</v>
      </c>
    </row>
    <row r="70" spans="1:11" ht="12.75" customHeight="1" x14ac:dyDescent="0.25">
      <c r="A70" s="13" t="s">
        <v>243</v>
      </c>
    </row>
    <row r="71" spans="1:11" ht="12.75" customHeight="1" x14ac:dyDescent="0.25">
      <c r="A71" s="13" t="s">
        <v>244</v>
      </c>
    </row>
    <row r="72" spans="1:11" ht="12.75" customHeight="1" x14ac:dyDescent="0.25">
      <c r="A72" s="13" t="s">
        <v>245</v>
      </c>
    </row>
    <row r="73" spans="1:11" ht="12.75" customHeight="1" x14ac:dyDescent="0.25">
      <c r="A73" s="13" t="s">
        <v>246</v>
      </c>
    </row>
    <row r="74" spans="1:11" ht="12.75" customHeight="1" x14ac:dyDescent="0.25">
      <c r="A74" s="13"/>
    </row>
    <row r="75" spans="1:11" ht="12.75" customHeight="1" x14ac:dyDescent="0.25">
      <c r="A75" s="13" t="s">
        <v>268</v>
      </c>
    </row>
    <row r="76" spans="1:11" ht="12.75" customHeight="1" x14ac:dyDescent="0.25">
      <c r="A76" s="13" t="s">
        <v>269</v>
      </c>
    </row>
    <row r="77" spans="1:11" ht="12.75" customHeight="1" x14ac:dyDescent="0.25">
      <c r="A77" s="13"/>
    </row>
    <row r="78" spans="1:11" ht="12.75" customHeight="1" x14ac:dyDescent="0.25">
      <c r="A78" s="13" t="s">
        <v>248</v>
      </c>
    </row>
    <row r="79" spans="1:11" ht="12.75" customHeight="1" x14ac:dyDescent="0.25">
      <c r="A79" s="13" t="s">
        <v>249</v>
      </c>
    </row>
    <row r="80" spans="1:11" ht="12.75" customHeight="1" x14ac:dyDescent="0.25">
      <c r="A80" s="13"/>
    </row>
    <row r="81" spans="1:1" ht="12.75" customHeight="1" x14ac:dyDescent="0.25">
      <c r="A81" s="16" t="s">
        <v>252</v>
      </c>
    </row>
    <row r="82" spans="1:1" ht="12.75" customHeight="1" x14ac:dyDescent="0.25">
      <c r="A82" s="13"/>
    </row>
    <row r="83" spans="1:1" ht="12.75" customHeight="1" x14ac:dyDescent="0.25">
      <c r="A83" s="13" t="s">
        <v>251</v>
      </c>
    </row>
    <row r="84" spans="1:1" ht="12.75" customHeight="1" x14ac:dyDescent="0.25">
      <c r="A84" s="13" t="s">
        <v>254</v>
      </c>
    </row>
    <row r="85" spans="1:1" ht="12.75" customHeight="1" x14ac:dyDescent="0.25">
      <c r="A85" s="13" t="s">
        <v>255</v>
      </c>
    </row>
    <row r="86" spans="1:1" ht="12.75" customHeight="1" x14ac:dyDescent="0.25">
      <c r="A86" s="13" t="s">
        <v>253</v>
      </c>
    </row>
    <row r="87" spans="1:1" ht="12.45" customHeight="1" x14ac:dyDescent="0.25">
      <c r="A87" s="13"/>
    </row>
    <row r="88" spans="1:1" ht="12.75" customHeight="1" x14ac:dyDescent="0.25">
      <c r="A88" s="55"/>
    </row>
    <row r="89" spans="1:1" ht="12.75" customHeight="1" x14ac:dyDescent="0.25">
      <c r="A89" s="70" t="s">
        <v>270</v>
      </c>
    </row>
    <row r="90" spans="1:1" ht="12.75" customHeight="1" x14ac:dyDescent="0.25"/>
    <row r="91" spans="1:1" ht="12.75" customHeight="1" x14ac:dyDescent="0.25"/>
    <row r="92" spans="1:1" ht="12.75" customHeight="1" x14ac:dyDescent="0.25"/>
    <row r="93" spans="1:1" ht="12.75" customHeight="1" x14ac:dyDescent="0.25"/>
    <row r="94" spans="1:1" ht="12.75" customHeight="1" x14ac:dyDescent="0.25"/>
    <row r="95" spans="1:1" ht="12.75" customHeight="1" x14ac:dyDescent="0.25"/>
    <row r="96" spans="1:1" ht="12.75" customHeight="1" x14ac:dyDescent="0.25"/>
    <row r="97" spans="1:1" ht="12.75" customHeight="1" x14ac:dyDescent="0.25"/>
    <row r="98" spans="1:1" ht="12.75" customHeight="1" x14ac:dyDescent="0.25"/>
    <row r="99" spans="1:1" ht="12.75" customHeight="1" x14ac:dyDescent="0.25"/>
    <row r="100" spans="1:1" ht="12.75" customHeight="1" x14ac:dyDescent="0.25"/>
    <row r="101" spans="1:1" ht="12.75" customHeight="1" x14ac:dyDescent="0.25"/>
    <row r="102" spans="1:1" ht="12.75" customHeight="1" x14ac:dyDescent="0.25"/>
    <row r="103" spans="1:1" ht="12.75" customHeight="1" x14ac:dyDescent="0.25"/>
    <row r="104" spans="1:1" ht="12.75" customHeight="1" x14ac:dyDescent="0.25"/>
    <row r="105" spans="1:1" ht="12.75" customHeight="1" x14ac:dyDescent="0.25"/>
    <row r="106" spans="1:1" ht="12.75" customHeight="1" x14ac:dyDescent="0.25"/>
    <row r="107" spans="1:1" ht="12.75" customHeight="1" x14ac:dyDescent="0.25"/>
    <row r="108" spans="1:1" ht="12.75" customHeight="1" x14ac:dyDescent="0.25"/>
    <row r="109" spans="1:1" ht="12.75" customHeight="1" x14ac:dyDescent="0.25"/>
    <row r="110" spans="1:1" ht="12.75" customHeight="1" x14ac:dyDescent="0.25"/>
    <row r="111" spans="1:1" ht="12.75" customHeight="1" x14ac:dyDescent="0.25">
      <c r="A111" s="55"/>
    </row>
    <row r="112" spans="1:1" ht="12.75" customHeight="1" x14ac:dyDescent="0.25"/>
    <row r="113" spans="5:16" ht="12.75" customHeight="1" x14ac:dyDescent="0.25"/>
    <row r="114" spans="5:16" ht="12.75" customHeight="1" x14ac:dyDescent="0.25"/>
    <row r="115" spans="5:16" ht="12.75" customHeight="1" x14ac:dyDescent="0.25"/>
    <row r="116" spans="5:16" ht="12.6" customHeight="1" x14ac:dyDescent="0.25">
      <c r="F116" s="64"/>
      <c r="G116" s="63"/>
      <c r="H116" s="63"/>
      <c r="I116" s="63"/>
      <c r="J116" s="63"/>
    </row>
    <row r="118" spans="5:16" x14ac:dyDescent="0.25">
      <c r="E118" s="64"/>
      <c r="F118" s="65"/>
    </row>
    <row r="119" spans="5:16" x14ac:dyDescent="0.25">
      <c r="G119" s="66"/>
      <c r="H119" s="66"/>
      <c r="I119" s="66"/>
      <c r="J119" s="66"/>
    </row>
    <row r="121" spans="5:16" x14ac:dyDescent="0.25">
      <c r="M121" s="66"/>
      <c r="N121" s="66"/>
      <c r="O121" s="66"/>
      <c r="P121" s="66"/>
    </row>
    <row r="122" spans="5:16" x14ac:dyDescent="0.25">
      <c r="M122" s="66"/>
      <c r="N122" s="66"/>
      <c r="O122" s="66"/>
      <c r="P122" s="66"/>
    </row>
    <row r="124" spans="5:16" x14ac:dyDescent="0.25">
      <c r="K124" s="63"/>
      <c r="L124" s="63"/>
    </row>
    <row r="125" spans="5:16" x14ac:dyDescent="0.25">
      <c r="M125" s="66"/>
      <c r="N125" s="66"/>
      <c r="O125" s="66"/>
      <c r="P125" s="66"/>
    </row>
    <row r="126" spans="5:16" x14ac:dyDescent="0.25">
      <c r="K126" s="63"/>
    </row>
    <row r="127" spans="5:16" x14ac:dyDescent="0.25">
      <c r="K127" s="63"/>
    </row>
    <row r="130" spans="2:16" x14ac:dyDescent="0.25">
      <c r="K130" s="66"/>
      <c r="L130" s="63"/>
    </row>
    <row r="131" spans="2:16" x14ac:dyDescent="0.25">
      <c r="M131" s="63"/>
      <c r="N131" s="63"/>
      <c r="O131" s="63"/>
      <c r="P131" s="63"/>
    </row>
    <row r="132" spans="2:16" x14ac:dyDescent="0.25">
      <c r="L132" s="66"/>
      <c r="M132" s="63"/>
      <c r="N132" s="63"/>
      <c r="O132" s="63"/>
      <c r="P132" s="63"/>
    </row>
    <row r="133" spans="2:16" x14ac:dyDescent="0.25">
      <c r="B133" s="67"/>
      <c r="D133" s="67"/>
    </row>
    <row r="134" spans="2:16" x14ac:dyDescent="0.25">
      <c r="B134" s="67"/>
      <c r="D134" s="67"/>
    </row>
    <row r="135" spans="2:16" x14ac:dyDescent="0.25">
      <c r="B135" s="67"/>
      <c r="D135" s="67"/>
    </row>
    <row r="136" spans="2:16" x14ac:dyDescent="0.25">
      <c r="B136" s="67"/>
      <c r="D136" s="67"/>
    </row>
    <row r="137" spans="2:16" x14ac:dyDescent="0.25">
      <c r="B137" s="67"/>
      <c r="D137" s="67"/>
    </row>
    <row r="138" spans="2:16" x14ac:dyDescent="0.25">
      <c r="B138" s="67"/>
      <c r="D138" s="67"/>
    </row>
    <row r="139" spans="2:16" x14ac:dyDescent="0.25">
      <c r="B139" s="67"/>
      <c r="D139" s="67"/>
    </row>
    <row r="140" spans="2:16" x14ac:dyDescent="0.25">
      <c r="B140" s="67"/>
      <c r="D140" s="67"/>
    </row>
    <row r="141" spans="2:16" x14ac:dyDescent="0.25">
      <c r="B141" s="67"/>
      <c r="D141" s="67"/>
    </row>
    <row r="142" spans="2:16" x14ac:dyDescent="0.25">
      <c r="B142" s="67"/>
      <c r="D142" s="67"/>
    </row>
    <row r="143" spans="2:16" x14ac:dyDescent="0.25">
      <c r="B143" s="67"/>
      <c r="D143" s="67"/>
    </row>
    <row r="144" spans="2:16" x14ac:dyDescent="0.25">
      <c r="B144" s="67"/>
      <c r="D144" s="67"/>
    </row>
    <row r="145" spans="2:4" x14ac:dyDescent="0.25">
      <c r="B145" s="68"/>
      <c r="D145" s="68"/>
    </row>
    <row r="146" spans="2:4" x14ac:dyDescent="0.25">
      <c r="B146" s="68"/>
      <c r="D146" s="68"/>
    </row>
    <row r="147" spans="2:4" x14ac:dyDescent="0.25">
      <c r="B147" s="68"/>
      <c r="D147" s="68"/>
    </row>
    <row r="148" spans="2:4" x14ac:dyDescent="0.25">
      <c r="B148" s="68"/>
      <c r="D148" s="68"/>
    </row>
    <row r="149" spans="2:4" x14ac:dyDescent="0.25">
      <c r="B149" s="68"/>
      <c r="D149" s="68"/>
    </row>
    <row r="150" spans="2:4" x14ac:dyDescent="0.25">
      <c r="B150" s="68"/>
      <c r="D150" s="68"/>
    </row>
    <row r="151" spans="2:4" x14ac:dyDescent="0.25">
      <c r="B151" s="68"/>
      <c r="D151" s="68"/>
    </row>
    <row r="152" spans="2:4" x14ac:dyDescent="0.25">
      <c r="B152" s="69"/>
      <c r="D152" s="69"/>
    </row>
    <row r="153" spans="2:4" x14ac:dyDescent="0.25">
      <c r="B153" s="68"/>
      <c r="D153" s="68"/>
    </row>
    <row r="154" spans="2:4" x14ac:dyDescent="0.25">
      <c r="B154" s="68"/>
      <c r="D154" s="68"/>
    </row>
    <row r="155" spans="2:4" x14ac:dyDescent="0.25">
      <c r="B155" s="68"/>
      <c r="D155" s="68"/>
    </row>
    <row r="156" spans="2:4" x14ac:dyDescent="0.25">
      <c r="B156" s="68"/>
      <c r="D156" s="68"/>
    </row>
  </sheetData>
  <sheetProtection algorithmName="SHA-512" hashValue="5JeZViYJ4zC7SIPu7apWoVEBgEdq76naVmKeQl/hmxU59bekKw4goc/KJK/UuPyXnDnlsHx05afIBQbqIDfGxA==" saltValue="e74uEYYO4+JmcV6bd+cjpQ==" spinCount="100000" sheet="1" formatCells="0" formatColumns="0" formatRows="0" insertColumns="0" insertRows="0" insertHyperlinks="0" deleteColumns="0" deleteRows="0" sort="0" autoFilter="0" pivotTables="0"/>
  <sortState ref="B100:C128">
    <sortCondition ref="B100:B128"/>
  </sortState>
  <mergeCells count="15">
    <mergeCell ref="L1:L2"/>
    <mergeCell ref="M1:M2"/>
    <mergeCell ref="N1:N2"/>
    <mergeCell ref="P1:P2"/>
    <mergeCell ref="O1:O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F1:F2"/>
  </mergeCells>
  <pageMargins left="0.7" right="0.65" top="0.5" bottom="0.5" header="0.3" footer="0"/>
  <pageSetup orientation="portrait" r:id="rId1"/>
  <headerFooter>
    <oddFooter>&amp;LLSR Rate Proposal Form 10-326 Instructions&amp;C&amp;P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9fe1bf59-3115-4aa6-a03c-91ea670fac0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F39BC13769BC4D8B0F9B4009E3AA37" ma:contentTypeVersion="4" ma:contentTypeDescription="Create a new document." ma:contentTypeScope="" ma:versionID="079d49234196096e97e156031f365157">
  <xsd:schema xmlns:xsd="http://www.w3.org/2001/XMLSchema" xmlns:xs="http://www.w3.org/2001/XMLSchema" xmlns:p="http://schemas.microsoft.com/office/2006/metadata/properties" xmlns:ns2="9fe1bf59-3115-4aa6-a03c-91ea670fac07" targetNamespace="http://schemas.microsoft.com/office/2006/metadata/properties" ma:root="true" ma:fieldsID="7cdf1d55c017aaeb0e9480345a431ff0" ns2:_="">
    <xsd:import namespace="9fe1bf59-3115-4aa6-a03c-91ea670fac07"/>
    <xsd:element name="properties">
      <xsd:complexType>
        <xsd:sequence>
          <xsd:element name="documentManagement">
            <xsd:complexType>
              <xsd:all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1bf59-3115-4aa6-a03c-91ea670fac07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B6FAA1-BB7E-43CA-AFC1-0C1A8567894F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9fe1bf59-3115-4aa6-a03c-91ea670fac07"/>
  </ds:schemaRefs>
</ds:datastoreItem>
</file>

<file path=customXml/itemProps2.xml><?xml version="1.0" encoding="utf-8"?>
<ds:datastoreItem xmlns:ds="http://schemas.openxmlformats.org/officeDocument/2006/customXml" ds:itemID="{B7D2C775-5521-455B-A5C4-6442876E80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e1bf59-3115-4aa6-a03c-91ea670fa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79CC67-F7F8-4C1E-A90B-66E013F2D6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22</vt:i4>
      </vt:variant>
    </vt:vector>
  </HeadingPairs>
  <TitlesOfParts>
    <vt:vector size="27" baseType="lpstr">
      <vt:lpstr>DSHS LSR Daily Rate</vt:lpstr>
      <vt:lpstr>Res Staff Schedule Reporting</vt:lpstr>
      <vt:lpstr>Signatures &amp; Exp. Tracking</vt:lpstr>
      <vt:lpstr>Admin Rate Table</vt:lpstr>
      <vt:lpstr>Instructions &amp; Lists</vt:lpstr>
      <vt:lpstr>Address</vt:lpstr>
      <vt:lpstr>AGE</vt:lpstr>
      <vt:lpstr>Agency</vt:lpstr>
      <vt:lpstr>CITY</vt:lpstr>
      <vt:lpstr>ClientName</vt:lpstr>
      <vt:lpstr>County</vt:lpstr>
      <vt:lpstr>DATE_OF_BIRTH</vt:lpstr>
      <vt:lpstr>DDD_NUMBER</vt:lpstr>
      <vt:lpstr>'DSHS LSR Daily Rate'!Direct_care_staff__Non_School</vt:lpstr>
      <vt:lpstr>'DSHS LSR Daily Rate'!Direct_care_staff__School</vt:lpstr>
      <vt:lpstr>House</vt:lpstr>
      <vt:lpstr>House_Name</vt:lpstr>
      <vt:lpstr>'DSHS LSR Daily Rate'!Print_Area</vt:lpstr>
      <vt:lpstr>'Instructions &amp; Lists'!Print_Area</vt:lpstr>
      <vt:lpstr>'Res Staff Schedule Reporting'!Print_Area</vt:lpstr>
      <vt:lpstr>'Signatures &amp; Exp. Tracking'!Print_Area</vt:lpstr>
      <vt:lpstr>'Instructions &amp; Lists'!Print_Titles</vt:lpstr>
      <vt:lpstr>ProvNum</vt:lpstr>
      <vt:lpstr>REGION</vt:lpstr>
      <vt:lpstr>START_DATE</vt:lpstr>
      <vt:lpstr>STATE</vt:lpstr>
      <vt:lpstr>ZIP_CODE</vt:lpstr>
    </vt:vector>
  </TitlesOfParts>
  <Company>DEMO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DDD</dc:creator>
  <cp:lastModifiedBy>Brombacher, Millie A</cp:lastModifiedBy>
  <cp:lastPrinted>2020-05-11T17:43:05Z</cp:lastPrinted>
  <dcterms:created xsi:type="dcterms:W3CDTF">1997-05-20T15:34:23Z</dcterms:created>
  <dcterms:modified xsi:type="dcterms:W3CDTF">2020-05-11T17:47:46Z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0x01010044F39BC13769BC4D8B0F9B4009E3AA37</vt:lpwstr>
  </property>
</Properties>
</file>